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15" windowWidth="15225" windowHeight="8595" tabRatio="871" activeTab="4"/>
  </bookViews>
  <sheets>
    <sheet name="MALİYIL RAKAMLARI" sheetId="1" r:id="rId1"/>
    <sheet name="%70'LİK KAR DAĞITIM" sheetId="21" r:id="rId2"/>
    <sheet name="ÜTP DAĞIT.KOMİS.KARARI" sheetId="7" r:id="rId3"/>
    <sheet name="ÜTP BORDRO" sheetId="6" r:id="rId4"/>
    <sheet name="BORDRO" sheetId="11" r:id="rId5"/>
    <sheet name="USTA ÖĞRETİCİ BORDRO" sheetId="10" r:id="rId6"/>
    <sheet name="AYLIK MATRAHLAR" sheetId="20" r:id="rId7"/>
    <sheet name="BANKA LİSTESİ" sheetId="22" r:id="rId8"/>
    <sheet name="Sayfa1" sheetId="23" r:id="rId9"/>
    <sheet name="Sayfa2" sheetId="24" r:id="rId10"/>
  </sheets>
  <definedNames>
    <definedName name="_xlnm.Print_Area" localSheetId="1">'%70''LİK KAR DAĞITIM'!$A$2:$G$26</definedName>
    <definedName name="_xlnm.Print_Area" localSheetId="7">'BANKA LİSTESİ'!$A$1:$E$41</definedName>
    <definedName name="_xlnm.Print_Area" localSheetId="4">BORDRO!$A$1:$I$25</definedName>
    <definedName name="_xlnm.Print_Area" localSheetId="0">'MALİYIL RAKAMLARI'!$B$1:$I$46</definedName>
    <definedName name="_xlnm.Print_Area" localSheetId="5">'USTA ÖĞRETİCİ BORDRO'!$B$1:$S$25</definedName>
    <definedName name="_xlnm.Print_Area" localSheetId="3">'ÜTP BORDRO'!$A$1:$L$36</definedName>
    <definedName name="_xlnm.Print_Area" localSheetId="2">'ÜTP DAĞIT.KOMİS.KARARI'!$A$1:$M$46</definedName>
  </definedNames>
  <calcPr calcId="124519"/>
</workbook>
</file>

<file path=xl/calcChain.xml><?xml version="1.0" encoding="utf-8"?>
<calcChain xmlns="http://schemas.openxmlformats.org/spreadsheetml/2006/main">
  <c r="S27" i="6"/>
  <c r="F14"/>
  <c r="F15"/>
  <c r="F16"/>
  <c r="F17"/>
  <c r="F18"/>
  <c r="F19"/>
  <c r="F20"/>
  <c r="F21"/>
  <c r="F22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C23"/>
  <c r="D7" i="21"/>
  <c r="D8"/>
  <c r="D9"/>
  <c r="D10"/>
  <c r="D11"/>
  <c r="D12"/>
  <c r="D13"/>
  <c r="D14"/>
  <c r="D15"/>
  <c r="D16"/>
  <c r="C7"/>
  <c r="D14" i="6" s="1"/>
  <c r="C6" i="11" s="1"/>
  <c r="C8" i="21"/>
  <c r="D15" i="6" s="1"/>
  <c r="C7" i="11" s="1"/>
  <c r="C9" i="21"/>
  <c r="D16" i="6" s="1"/>
  <c r="C8" i="11" s="1"/>
  <c r="C10" i="21"/>
  <c r="D17" i="6" s="1"/>
  <c r="C9" i="11" s="1"/>
  <c r="C11" i="21"/>
  <c r="D18" i="6" s="1"/>
  <c r="C10" i="11" s="1"/>
  <c r="C12" i="21"/>
  <c r="D19" i="6" s="1"/>
  <c r="C11" i="11" s="1"/>
  <c r="C13" i="21"/>
  <c r="D20" i="6" s="1"/>
  <c r="C12" i="11" s="1"/>
  <c r="C14" i="21"/>
  <c r="D21" i="6" s="1"/>
  <c r="C13" i="11" s="1"/>
  <c r="C15" i="21"/>
  <c r="D22" i="6" s="1"/>
  <c r="C14" i="11" s="1"/>
  <c r="A10" i="21"/>
  <c r="A13"/>
  <c r="B7"/>
  <c r="C14" i="6" s="1"/>
  <c r="B6" i="11" s="1"/>
  <c r="B8" i="21"/>
  <c r="C15" i="6" s="1"/>
  <c r="B7" i="11" s="1"/>
  <c r="B9" i="21"/>
  <c r="C16" i="6" s="1"/>
  <c r="B8" i="11" s="1"/>
  <c r="B10" i="21"/>
  <c r="C17" i="6" s="1"/>
  <c r="B9" i="11" s="1"/>
  <c r="B11" i="21"/>
  <c r="C18" i="6" s="1"/>
  <c r="B10" i="11" s="1"/>
  <c r="B12" i="21"/>
  <c r="C19" i="6" s="1"/>
  <c r="B11" i="11" s="1"/>
  <c r="B13" i="21"/>
  <c r="C20" i="6" s="1"/>
  <c r="B12" i="11" s="1"/>
  <c r="B14" i="21"/>
  <c r="C21" i="6" s="1"/>
  <c r="B13" i="11" s="1"/>
  <c r="B15" i="21"/>
  <c r="C22" i="6" s="1"/>
  <c r="B14" i="11" s="1"/>
  <c r="M8" i="20"/>
  <c r="K31"/>
  <c r="K30"/>
  <c r="K29"/>
  <c r="K28"/>
  <c r="K27"/>
  <c r="K26"/>
  <c r="K25"/>
  <c r="K24"/>
  <c r="K23"/>
  <c r="K22"/>
  <c r="J31"/>
  <c r="J30"/>
  <c r="J29"/>
  <c r="J28"/>
  <c r="J27"/>
  <c r="J26"/>
  <c r="J25"/>
  <c r="J24"/>
  <c r="J23"/>
  <c r="J22"/>
  <c r="E31"/>
  <c r="E30"/>
  <c r="E29"/>
  <c r="E28"/>
  <c r="E27"/>
  <c r="L24"/>
  <c r="I24"/>
  <c r="H24"/>
  <c r="G24"/>
  <c r="F24"/>
  <c r="E24"/>
  <c r="D24"/>
  <c r="N24" s="1"/>
  <c r="E26"/>
  <c r="E25"/>
  <c r="E23"/>
  <c r="E22"/>
  <c r="D30"/>
  <c r="D29"/>
  <c r="D28"/>
  <c r="D27"/>
  <c r="D26"/>
  <c r="D25"/>
  <c r="D23"/>
  <c r="D22"/>
  <c r="C24"/>
  <c r="M14"/>
  <c r="M13"/>
  <c r="M12"/>
  <c r="M11"/>
  <c r="M10"/>
  <c r="D32" i="6"/>
  <c r="F17" i="23"/>
  <c r="E17"/>
  <c r="D17"/>
  <c r="G14"/>
  <c r="C14"/>
  <c r="G13"/>
  <c r="G12"/>
  <c r="G17" l="1"/>
  <c r="L24" i="6" l="1"/>
  <c r="F23" i="20"/>
  <c r="G23"/>
  <c r="H23"/>
  <c r="I23"/>
  <c r="L23"/>
  <c r="F25"/>
  <c r="G25"/>
  <c r="H25"/>
  <c r="I25"/>
  <c r="L25"/>
  <c r="F26"/>
  <c r="G26"/>
  <c r="H26"/>
  <c r="I26"/>
  <c r="L26"/>
  <c r="F27"/>
  <c r="G27"/>
  <c r="H27"/>
  <c r="I27"/>
  <c r="L27"/>
  <c r="F28"/>
  <c r="G28"/>
  <c r="H28"/>
  <c r="I28"/>
  <c r="L28"/>
  <c r="F29"/>
  <c r="G29"/>
  <c r="H29"/>
  <c r="I29"/>
  <c r="L29"/>
  <c r="F30"/>
  <c r="G30"/>
  <c r="H30"/>
  <c r="I30"/>
  <c r="M30"/>
  <c r="L30"/>
  <c r="D31"/>
  <c r="F31"/>
  <c r="G31"/>
  <c r="H31"/>
  <c r="I31"/>
  <c r="L31"/>
  <c r="F22"/>
  <c r="G22"/>
  <c r="H22"/>
  <c r="I22"/>
  <c r="L22"/>
  <c r="M23"/>
  <c r="M26"/>
  <c r="M28"/>
  <c r="C23"/>
  <c r="C25"/>
  <c r="C26"/>
  <c r="C27"/>
  <c r="C28"/>
  <c r="C29"/>
  <c r="C30"/>
  <c r="C31"/>
  <c r="B23"/>
  <c r="B25"/>
  <c r="B26"/>
  <c r="B27"/>
  <c r="B28"/>
  <c r="B29"/>
  <c r="B30"/>
  <c r="B31"/>
  <c r="C6" i="21"/>
  <c r="B6"/>
  <c r="M7" i="20"/>
  <c r="M9"/>
  <c r="M15"/>
  <c r="M6"/>
  <c r="M31" l="1"/>
  <c r="T21" i="6" s="1"/>
  <c r="M25" i="20"/>
  <c r="M29"/>
  <c r="M27"/>
  <c r="N27"/>
  <c r="M22"/>
  <c r="H16"/>
  <c r="E16"/>
  <c r="F16"/>
  <c r="G16"/>
  <c r="I16"/>
  <c r="J16"/>
  <c r="K16"/>
  <c r="L16"/>
  <c r="D16"/>
  <c r="X13" i="6"/>
  <c r="E35"/>
  <c r="B35"/>
  <c r="A24" i="11"/>
  <c r="M32" i="20" l="1"/>
  <c r="N25"/>
  <c r="N23"/>
  <c r="T18" i="6"/>
  <c r="T20"/>
  <c r="T19"/>
  <c r="N26" i="20"/>
  <c r="N30"/>
  <c r="N28"/>
  <c r="B26" i="22"/>
  <c r="N31" i="20"/>
  <c r="B27" i="22"/>
  <c r="B25"/>
  <c r="L32" i="20"/>
  <c r="J32"/>
  <c r="K32"/>
  <c r="I32"/>
  <c r="G32"/>
  <c r="F32"/>
  <c r="M16"/>
  <c r="E32"/>
  <c r="D32"/>
  <c r="B32" i="22"/>
  <c r="B31"/>
  <c r="T22" i="6"/>
  <c r="N22" i="20"/>
  <c r="D6" i="21" s="1"/>
  <c r="B30" i="22"/>
  <c r="E4" i="10"/>
  <c r="N29" i="20" l="1"/>
  <c r="B28" i="22"/>
  <c r="B29"/>
  <c r="E13" i="6"/>
  <c r="P16" i="24"/>
  <c r="P15"/>
  <c r="P14"/>
  <c r="P13"/>
  <c r="P12"/>
  <c r="P11"/>
  <c r="P10"/>
  <c r="P9"/>
  <c r="P8"/>
  <c r="P7"/>
  <c r="P6"/>
  <c r="P5"/>
  <c r="P4"/>
  <c r="C3" i="7"/>
  <c r="I25" i="6"/>
  <c r="I36"/>
  <c r="I35"/>
  <c r="M20" i="1"/>
  <c r="D17" i="22"/>
  <c r="D16"/>
  <c r="A21"/>
  <c r="A22" s="1"/>
  <c r="A23" s="1"/>
  <c r="A24" s="1"/>
  <c r="A25" s="1"/>
  <c r="A26" s="1"/>
  <c r="A27" s="1"/>
  <c r="A28" s="1"/>
  <c r="A29" s="1"/>
  <c r="A30" s="1"/>
  <c r="A31" s="1"/>
  <c r="A32" s="1"/>
  <c r="G9" i="1"/>
  <c r="D5" i="6" s="1"/>
  <c r="G11" i="1"/>
  <c r="B21" i="10"/>
  <c r="B24"/>
  <c r="B23"/>
  <c r="H24"/>
  <c r="H23"/>
  <c r="Q25"/>
  <c r="Q24"/>
  <c r="Q22"/>
  <c r="Q21"/>
  <c r="H21"/>
  <c r="J39" i="7"/>
  <c r="J38"/>
  <c r="G12" i="1"/>
  <c r="D8" i="6" s="1"/>
  <c r="A7" i="21"/>
  <c r="A23" i="20"/>
  <c r="C22"/>
  <c r="D13" i="6" s="1"/>
  <c r="C5" i="11" s="1"/>
  <c r="B22" i="20"/>
  <c r="C13" i="6" s="1"/>
  <c r="B5" i="11" s="1"/>
  <c r="B20" i="22" s="1"/>
  <c r="U22" i="6"/>
  <c r="F46" i="7"/>
  <c r="E23" i="21"/>
  <c r="E22"/>
  <c r="C23"/>
  <c r="C22"/>
  <c r="C19"/>
  <c r="B22"/>
  <c r="B23"/>
  <c r="B19"/>
  <c r="E20"/>
  <c r="E19"/>
  <c r="F45" i="7"/>
  <c r="A11"/>
  <c r="H83" i="6"/>
  <c r="G83"/>
  <c r="F83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/>
  <c r="I65"/>
  <c r="J65"/>
  <c r="I64"/>
  <c r="J64"/>
  <c r="I63"/>
  <c r="J63"/>
  <c r="I62"/>
  <c r="J62"/>
  <c r="I61"/>
  <c r="J61"/>
  <c r="I60"/>
  <c r="J60"/>
  <c r="I59"/>
  <c r="J59"/>
  <c r="I58"/>
  <c r="J58"/>
  <c r="I57"/>
  <c r="J57"/>
  <c r="I56"/>
  <c r="J56"/>
  <c r="I55"/>
  <c r="J55"/>
  <c r="I54"/>
  <c r="J54"/>
  <c r="I53"/>
  <c r="J53"/>
  <c r="I52"/>
  <c r="J52"/>
  <c r="I83"/>
  <c r="AA44"/>
  <c r="I24" i="1"/>
  <c r="H100"/>
  <c r="I99"/>
  <c r="I98"/>
  <c r="I97"/>
  <c r="I96"/>
  <c r="I95"/>
  <c r="I94"/>
  <c r="I93"/>
  <c r="I92"/>
  <c r="I91"/>
  <c r="I90"/>
  <c r="I100" s="1"/>
  <c r="A14" i="7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B14" i="6"/>
  <c r="D24" i="11"/>
  <c r="F43" i="7"/>
  <c r="G25" i="11"/>
  <c r="G24"/>
  <c r="I33" i="6"/>
  <c r="G22" i="11" s="1"/>
  <c r="D4" i="6"/>
  <c r="D6"/>
  <c r="D3"/>
  <c r="B9"/>
  <c r="B8"/>
  <c r="B7"/>
  <c r="B4"/>
  <c r="B5"/>
  <c r="B6"/>
  <c r="B3"/>
  <c r="A6" i="11"/>
  <c r="A8" s="1"/>
  <c r="D7" i="6"/>
  <c r="T16"/>
  <c r="U16" s="1"/>
  <c r="J35" i="7"/>
  <c r="T17" i="6"/>
  <c r="U17" s="1"/>
  <c r="J83" l="1"/>
  <c r="I13" i="1"/>
  <c r="F27" s="1"/>
  <c r="H27" s="1"/>
  <c r="B21" i="22"/>
  <c r="B22"/>
  <c r="G13" i="1"/>
  <c r="T14" i="6"/>
  <c r="U14" s="1"/>
  <c r="X9"/>
  <c r="P17" i="24"/>
  <c r="U21" i="6"/>
  <c r="U20"/>
  <c r="C3" i="10"/>
  <c r="C4"/>
  <c r="D9" i="6" l="1"/>
  <c r="F35" i="1"/>
  <c r="H35" s="1"/>
  <c r="H11" i="7" s="1"/>
  <c r="E28" i="1"/>
  <c r="E29" s="1"/>
  <c r="F37"/>
  <c r="H37" s="1"/>
  <c r="D3" i="21" s="1"/>
  <c r="H28" i="1"/>
  <c r="H13" i="6" s="1"/>
  <c r="F11" i="7"/>
  <c r="T13" i="6"/>
  <c r="U13" s="1"/>
  <c r="N32" i="20"/>
  <c r="G21" i="1" s="1"/>
  <c r="U18" i="6"/>
  <c r="B24" i="22" l="1"/>
  <c r="B23"/>
  <c r="W9" i="6"/>
  <c r="Y9" s="1"/>
  <c r="Z9" s="1"/>
  <c r="H29" i="1"/>
  <c r="H25" i="6" s="1"/>
  <c r="E30" i="1"/>
  <c r="F13" i="6"/>
  <c r="G13" s="1"/>
  <c r="U19"/>
  <c r="E25"/>
  <c r="AB9" l="1"/>
  <c r="AA9"/>
  <c r="E31" i="1"/>
  <c r="H30"/>
  <c r="W13" i="6"/>
  <c r="Y13" s="1"/>
  <c r="G25"/>
  <c r="F25"/>
  <c r="AC9" l="1"/>
  <c r="Z13"/>
  <c r="AB13"/>
  <c r="AA13"/>
  <c r="H31" i="1"/>
  <c r="E32"/>
  <c r="H32" s="1"/>
  <c r="J11" i="7" s="1"/>
  <c r="I18" i="1"/>
  <c r="N20" s="1"/>
  <c r="D4" i="21"/>
  <c r="I21" i="1"/>
  <c r="E8" i="21" l="1"/>
  <c r="F8" s="1"/>
  <c r="K15" i="6" s="1"/>
  <c r="L15" s="1"/>
  <c r="D7" i="11" s="1"/>
  <c r="E7" i="21"/>
  <c r="F7" s="1"/>
  <c r="K14" i="6" s="1"/>
  <c r="L14" s="1"/>
  <c r="D6" i="11" s="1"/>
  <c r="E11" i="21"/>
  <c r="F11" s="1"/>
  <c r="K18" i="6" s="1"/>
  <c r="L18" s="1"/>
  <c r="D10" i="11" s="1"/>
  <c r="E13" i="21"/>
  <c r="F13" s="1"/>
  <c r="K20" i="6" s="1"/>
  <c r="L20" s="1"/>
  <c r="D12" i="11" s="1"/>
  <c r="E15" i="21"/>
  <c r="F15" s="1"/>
  <c r="K22" i="6" s="1"/>
  <c r="L22" s="1"/>
  <c r="D14" i="11" s="1"/>
  <c r="E9" i="21"/>
  <c r="F9" s="1"/>
  <c r="K16" i="6" s="1"/>
  <c r="L16" s="1"/>
  <c r="D8" i="11" s="1"/>
  <c r="E10" i="21"/>
  <c r="F10" s="1"/>
  <c r="K17" i="6" s="1"/>
  <c r="L17" s="1"/>
  <c r="D9" i="11" s="1"/>
  <c r="E12" i="21"/>
  <c r="F12" s="1"/>
  <c r="K19" i="6" s="1"/>
  <c r="L19" s="1"/>
  <c r="D11" i="11" s="1"/>
  <c r="E14" i="21"/>
  <c r="F14" s="1"/>
  <c r="K21" i="6" s="1"/>
  <c r="L21" s="1"/>
  <c r="D13" i="11" s="1"/>
  <c r="K11" i="7"/>
  <c r="AC13" i="6"/>
  <c r="O18" i="1"/>
  <c r="O19"/>
  <c r="O17"/>
  <c r="H33"/>
  <c r="H39" s="1"/>
  <c r="E6" i="21"/>
  <c r="F6" s="1"/>
  <c r="F13" i="11" l="1"/>
  <c r="E13"/>
  <c r="G13" s="1"/>
  <c r="H13" s="1"/>
  <c r="F9"/>
  <c r="E9"/>
  <c r="G9" s="1"/>
  <c r="H9" s="1"/>
  <c r="F10"/>
  <c r="E10"/>
  <c r="G10" s="1"/>
  <c r="H10" s="1"/>
  <c r="F7"/>
  <c r="E7"/>
  <c r="G7" s="1"/>
  <c r="H7" s="1"/>
  <c r="K13" i="6"/>
  <c r="F16" i="21"/>
  <c r="F11" i="11"/>
  <c r="E11"/>
  <c r="G11" s="1"/>
  <c r="H11" s="1"/>
  <c r="F8"/>
  <c r="E8"/>
  <c r="G8" s="1"/>
  <c r="H8" s="1"/>
  <c r="F12"/>
  <c r="E12"/>
  <c r="F6"/>
  <c r="E6"/>
  <c r="G6" s="1"/>
  <c r="H6" s="1"/>
  <c r="L13" i="6"/>
  <c r="J16"/>
  <c r="J14"/>
  <c r="J19"/>
  <c r="J13"/>
  <c r="G12" i="11" l="1"/>
  <c r="H12" s="1"/>
  <c r="J18" i="6"/>
  <c r="J17"/>
  <c r="F14" i="11"/>
  <c r="E14"/>
  <c r="K25" i="6"/>
  <c r="L25"/>
  <c r="D31" s="1"/>
  <c r="D33" s="1"/>
  <c r="D5" i="11"/>
  <c r="H4" i="10"/>
  <c r="H3"/>
  <c r="I3" s="1"/>
  <c r="J3" s="1"/>
  <c r="O3" s="1"/>
  <c r="E32" i="22"/>
  <c r="E31"/>
  <c r="E30"/>
  <c r="P3" i="10"/>
  <c r="L3" s="1"/>
  <c r="M3" s="1"/>
  <c r="I4"/>
  <c r="N4" s="1"/>
  <c r="N3"/>
  <c r="J25" i="6"/>
  <c r="D15" i="11"/>
  <c r="E26" i="22" l="1"/>
  <c r="E22"/>
  <c r="E28"/>
  <c r="E21"/>
  <c r="G14" i="11"/>
  <c r="K3" i="10"/>
  <c r="E27" i="22"/>
  <c r="E23"/>
  <c r="P4" i="10"/>
  <c r="L4" s="1"/>
  <c r="M4" s="1"/>
  <c r="H16"/>
  <c r="Q3"/>
  <c r="J4"/>
  <c r="O4" s="1"/>
  <c r="F5" i="11"/>
  <c r="F15" s="1"/>
  <c r="E5"/>
  <c r="E15" s="1"/>
  <c r="H14" l="1"/>
  <c r="E29" i="22" s="1"/>
  <c r="R3" i="10"/>
  <c r="E25" i="22"/>
  <c r="E24"/>
  <c r="Q4" i="10"/>
  <c r="K4"/>
  <c r="N16"/>
  <c r="P16"/>
  <c r="I16"/>
  <c r="G5" i="11"/>
  <c r="G15" s="1"/>
  <c r="R4" i="10" l="1"/>
  <c r="O16"/>
  <c r="J16"/>
  <c r="H5" i="11"/>
  <c r="H15" s="1"/>
  <c r="L16" i="10" l="1"/>
  <c r="K16"/>
  <c r="E20" i="22"/>
  <c r="M16" i="10" l="1"/>
  <c r="Q16" l="1"/>
  <c r="E41" i="22" l="1"/>
  <c r="R16" i="10"/>
</calcChain>
</file>

<file path=xl/sharedStrings.xml><?xml version="1.0" encoding="utf-8"?>
<sst xmlns="http://schemas.openxmlformats.org/spreadsheetml/2006/main" count="541" uniqueCount="340">
  <si>
    <t>DÖNER SEMAYE İŞLETMESİ</t>
  </si>
  <si>
    <t>CİROSU</t>
  </si>
  <si>
    <t>BİLANÇO KARI</t>
  </si>
  <si>
    <t xml:space="preserve"> </t>
  </si>
  <si>
    <t>SIRA NO</t>
  </si>
  <si>
    <t>TOPLAM</t>
  </si>
  <si>
    <t>OCAK</t>
  </si>
  <si>
    <t>ŞUBAT</t>
  </si>
  <si>
    <t>MART</t>
  </si>
  <si>
    <t>NİSAN</t>
  </si>
  <si>
    <t>MAYIS</t>
  </si>
  <si>
    <t>TEMMUZ</t>
  </si>
  <si>
    <t>AĞUSTOS</t>
  </si>
  <si>
    <t>EKİM</t>
  </si>
  <si>
    <t>KASIM</t>
  </si>
  <si>
    <t>ARALIK</t>
  </si>
  <si>
    <t>Mehmet YILDIRIM</t>
  </si>
  <si>
    <t>Sayman</t>
  </si>
  <si>
    <t>SIRA</t>
  </si>
  <si>
    <t xml:space="preserve">T O P L A M </t>
  </si>
  <si>
    <t>Okul Müdürü</t>
  </si>
  <si>
    <t>ADI-SOYADI</t>
  </si>
  <si>
    <t>ÜNVANI</t>
  </si>
  <si>
    <t>Yıllık Çalışma Süresi</t>
  </si>
  <si>
    <t>ÜRETİMİ TEŞVİK PİRİMİ</t>
  </si>
  <si>
    <t>Normal Çalışma</t>
  </si>
  <si>
    <t>Fazla   Çalışma</t>
  </si>
  <si>
    <t>Toplam (Gün)</t>
  </si>
  <si>
    <t>(1)</t>
  </si>
  <si>
    <t>(2)</t>
  </si>
  <si>
    <t>(3)</t>
  </si>
  <si>
    <t>ADI VE SOYADI</t>
  </si>
  <si>
    <t>TAHAKKUK
TOPLAMI</t>
  </si>
  <si>
    <t>GELİR 
VERGİSİ</t>
  </si>
  <si>
    <t>DAMGA
VERGİSİ</t>
  </si>
  <si>
    <t>KESİNTİLER
TOPLAMI</t>
  </si>
  <si>
    <t>ELE GEÇEN</t>
  </si>
  <si>
    <t>İMZA</t>
  </si>
  <si>
    <t>S.</t>
  </si>
  <si>
    <t xml:space="preserve">ADI SOYADI  </t>
  </si>
  <si>
    <t>GÖREVİ</t>
  </si>
  <si>
    <t>NO</t>
  </si>
  <si>
    <t>S.NO</t>
  </si>
  <si>
    <t>tahakkuk etmiş olup, yukarıda isimleri yazılı personele ödenmesi uygundur.</t>
  </si>
  <si>
    <t>X%  5   =</t>
  </si>
  <si>
    <r>
      <t xml:space="preserve">(2)   </t>
    </r>
    <r>
      <rPr>
        <sz val="12"/>
        <rFont val="Times New Roman Tur"/>
        <family val="1"/>
        <charset val="162"/>
      </rPr>
      <t xml:space="preserve">      </t>
    </r>
    <r>
      <rPr>
        <sz val="6"/>
        <rFont val="Times New Roman Tur"/>
        <family val="1"/>
        <charset val="162"/>
      </rPr>
      <t xml:space="preserve">                TEŞVİK VE TAKİR PAYI MADDE 5/6</t>
    </r>
  </si>
  <si>
    <r>
      <t xml:space="preserve">(3)           </t>
    </r>
    <r>
      <rPr>
        <sz val="6"/>
        <rFont val="Times New Roman Tur"/>
        <family val="1"/>
        <charset val="162"/>
      </rPr>
      <t xml:space="preserve">           BÖLÜM PAYI MADDE 5/7</t>
    </r>
  </si>
  <si>
    <r>
      <t xml:space="preserve">(1)    </t>
    </r>
    <r>
      <rPr>
        <sz val="12"/>
        <rFont val="Times New Roman Tur"/>
        <family val="1"/>
        <charset val="162"/>
      </rPr>
      <t xml:space="preserve">    </t>
    </r>
    <r>
      <rPr>
        <sz val="6"/>
        <rFont val="Times New Roman Tur"/>
        <family val="1"/>
        <charset val="162"/>
      </rPr>
      <t xml:space="preserve">                     İDARİ PERSONEL PAYI             MADDE 5/3</t>
    </r>
  </si>
  <si>
    <t>İdari Personel (Md.5/3)</t>
  </si>
  <si>
    <t>Çalış Teş.ve Çalış Takdir Payı (Md.5/6)</t>
  </si>
  <si>
    <t>Bölüm Payı (Md.5/7)</t>
  </si>
  <si>
    <t>Gerçekleştirme Görevlisi</t>
  </si>
  <si>
    <t>Harcama Yetkilisi</t>
  </si>
  <si>
    <t>Muhasebe Yetkilisi</t>
  </si>
  <si>
    <t>( İdari Personel Hariç)</t>
  </si>
  <si>
    <t>( İdari Personel Dahil)</t>
  </si>
  <si>
    <t>Teknik Müdür Yrd.</t>
  </si>
  <si>
    <t>TL</t>
  </si>
  <si>
    <t xml:space="preserve">FAİZSİZ KAR TOPLAMI </t>
  </si>
  <si>
    <t>HAZİRAN</t>
  </si>
  <si>
    <t>EYLÜL</t>
  </si>
  <si>
    <t>GEN.TOP.</t>
  </si>
  <si>
    <t>MATRAHI</t>
  </si>
  <si>
    <t>SAATLERİ</t>
  </si>
  <si>
    <t>1.sıradaki</t>
  </si>
  <si>
    <t>2.sıradaki</t>
  </si>
  <si>
    <t>BANKA FAİZ GELİR TUTARI</t>
  </si>
  <si>
    <t>BANKA FAİZ GELİRİNİN 1/3'Ü</t>
  </si>
  <si>
    <t xml:space="preserve">YILI        </t>
  </si>
  <si>
    <t>ÖDENECEK ÜTP TUTARI</t>
  </si>
  <si>
    <t>BİLANÇO KARININ 1/3'Ü</t>
  </si>
  <si>
    <t xml:space="preserve"> U Y G U N D U R</t>
  </si>
  <si>
    <t>Üretimi Teşvik Primi Alacak</t>
  </si>
  <si>
    <t>Personelin Tespiti</t>
  </si>
  <si>
    <t xml:space="preserve">ÜRETİMİ TEŞVİK PRİMİ OLARAK DAĞITILACAK  </t>
  </si>
  <si>
    <t>KARIN DAĞITIMI İLE İLGİLİ KOMİSYON KARARI</t>
  </si>
  <si>
    <t>ADI  SOYADI</t>
  </si>
  <si>
    <t>İDARİ PERSONELE AYRILAN %25'LİK ÜTP TUTARI</t>
  </si>
  <si>
    <t>GENEL TOPLAM</t>
  </si>
  <si>
    <t xml:space="preserve">U Y G U N D U R </t>
  </si>
  <si>
    <t>Toplam</t>
  </si>
  <si>
    <t>Teknik Müdürler paylaşım</t>
  </si>
  <si>
    <t>ANTALYA KEMER OTELCİLİK VE TURİZM MESLEK LİSESİ MÜDÜRLÜĞÜ                     DÖNER SERMAYE İŞLETMESİ 2013 MALİ YILI ÜRETİMİ TEŞVİK PRİMİ DAĞITIM TABLOSU</t>
  </si>
  <si>
    <t>YILI</t>
  </si>
  <si>
    <t>:2.315.152.31.- TL</t>
  </si>
  <si>
    <t>:306.686.58.- TL</t>
  </si>
  <si>
    <t xml:space="preserve">DAĞITILACAK KAR            </t>
  </si>
  <si>
    <t>:  91.340,00 .-TL.</t>
  </si>
  <si>
    <t>YILLIK ÇALIŞMA SÜRESİ</t>
  </si>
  <si>
    <t>ÜRETİMİ TEŞVİK PRİMİ</t>
  </si>
  <si>
    <t>G.TOPLAM</t>
  </si>
  <si>
    <t>MEHMET ATİK</t>
  </si>
  <si>
    <t>MÜDÜR</t>
  </si>
  <si>
    <t>RAHMİ ÇİFTÇİ</t>
  </si>
  <si>
    <t>HASAN EKER</t>
  </si>
  <si>
    <t>TEKNİK MD.YRD</t>
  </si>
  <si>
    <t>METİN KOLAK</t>
  </si>
  <si>
    <t>SAYMAN</t>
  </si>
  <si>
    <t>GÖNÜL BURAM</t>
  </si>
  <si>
    <t>MUTFAK ŞEFİ</t>
  </si>
  <si>
    <t>NAZMİYE ULUSAN</t>
  </si>
  <si>
    <t>RESEPSİYON ŞEFİ</t>
  </si>
  <si>
    <t>İSMAİL FİDAN</t>
  </si>
  <si>
    <t>REZ.VE OPR.ŞEFİ</t>
  </si>
  <si>
    <t>ADNAN TER</t>
  </si>
  <si>
    <t>SERVES ŞEFİ</t>
  </si>
  <si>
    <t>A.KÜRŞAT KONUT</t>
  </si>
  <si>
    <t>CEMİL TEMİZ</t>
  </si>
  <si>
    <t>KAT HİZM.ŞEFİ</t>
  </si>
  <si>
    <t>RECEP GEDÜK</t>
  </si>
  <si>
    <t>ÖĞRETMEN</t>
  </si>
  <si>
    <t xml:space="preserve">ALİ CİHAN </t>
  </si>
  <si>
    <t>TEKNİSYEN</t>
  </si>
  <si>
    <t>VELİ BURUNSUZ</t>
  </si>
  <si>
    <t>ŞOFÖR</t>
  </si>
  <si>
    <t xml:space="preserve">KADİR KURT </t>
  </si>
  <si>
    <t>ADEM BARUT</t>
  </si>
  <si>
    <t>GECE BEKÇİSİ</t>
  </si>
  <si>
    <t>REŞAT TAŞKIRAN</t>
  </si>
  <si>
    <t>HİZMETLİ</t>
  </si>
  <si>
    <t>OSMAN TÜRÜK</t>
  </si>
  <si>
    <t>KADİR ÜNAL AKOĞLU</t>
  </si>
  <si>
    <t>USTAÖĞRETİCİ</t>
  </si>
  <si>
    <t>ÜNAL BAŞLAN</t>
  </si>
  <si>
    <t>AYŞE ÇÖLKESEN</t>
  </si>
  <si>
    <t>MUSTAFA YAVUZKARA</t>
  </si>
  <si>
    <t>SÜLEYMAN AKAY</t>
  </si>
  <si>
    <t>ARZU AKDERE</t>
  </si>
  <si>
    <t>HALİL KABAK</t>
  </si>
  <si>
    <t>HALİL TEPECİK</t>
  </si>
  <si>
    <t>BURHAN ŞAHİN</t>
  </si>
  <si>
    <t>HASAN HÜSEYİN KAZIKOĞLU</t>
  </si>
  <si>
    <t>AHMET HOROZ</t>
  </si>
  <si>
    <t>HASAN DELEN</t>
  </si>
  <si>
    <t>ÖZGÜR TOPKAÇ</t>
  </si>
  <si>
    <t>ÜMMÜGÜLSÜM KOLAK</t>
  </si>
  <si>
    <t>VASIFLI İŞÇİ</t>
  </si>
  <si>
    <t>KAYITLARIMIZA UYGUNDUR : 25/01/2013</t>
  </si>
  <si>
    <t>Rahmi ÇİFTÇİ</t>
  </si>
  <si>
    <t>Hasan EKER</t>
  </si>
  <si>
    <t>Metin KOLAK</t>
  </si>
  <si>
    <t>Teknik Md.Yrd.</t>
  </si>
  <si>
    <t>(İTA AMİRİ)</t>
  </si>
  <si>
    <t>T.C.</t>
  </si>
  <si>
    <t>MURATPAŞA KAYMAKAMLIĞI</t>
  </si>
  <si>
    <t>Antalya Muratpaşa Merkez Otelcilik ve Turizm Meslek Lisesi Müdürlüğü</t>
  </si>
  <si>
    <t>Döner Sermaye Saymanlığı</t>
  </si>
  <si>
    <t xml:space="preserve">          Antalya Muratpaşa Merkez Otelcilik ve Turizm Meslek Lisesi Döner Sermaye İşletmesinin 2012 Mali Yılı</t>
  </si>
  <si>
    <t xml:space="preserve">        sonu rakamlarına göre kar payı dağıtım hesaplaması aşağıya çıkarılmıştır.</t>
  </si>
  <si>
    <t>HESAP DURUMU</t>
  </si>
  <si>
    <t xml:space="preserve">                 :</t>
  </si>
  <si>
    <t xml:space="preserve"> : 2.282.488.48.-TL.</t>
  </si>
  <si>
    <t>BİLANÇO KARI                         :</t>
  </si>
  <si>
    <t xml:space="preserve">                   :</t>
  </si>
  <si>
    <t xml:space="preserve"> 306.686.58.-TL.</t>
  </si>
  <si>
    <t xml:space="preserve">   </t>
  </si>
  <si>
    <t>DAĞITILACAK KAR                  :</t>
  </si>
  <si>
    <t>93.258,00.- TL.</t>
  </si>
  <si>
    <t>DÖNER SERMAYEDE ÇALIŞAN</t>
  </si>
  <si>
    <t xml:space="preserve"> : 31 (OTUZBİR)</t>
  </si>
  <si>
    <t>PERSONEL SAYISI</t>
  </si>
  <si>
    <t xml:space="preserve">                  :</t>
  </si>
  <si>
    <t>BÖLÜM SAYISI                          :</t>
  </si>
  <si>
    <t>YIL İÇİNDE TOPLAM</t>
  </si>
  <si>
    <t>ÇALIŞILAN :</t>
  </si>
  <si>
    <t xml:space="preserve"> :7.608/ GÜN</t>
  </si>
  <si>
    <t>GÜN SAYISI</t>
  </si>
  <si>
    <t>2-</t>
  </si>
  <si>
    <t>ASGARİ ÜCRET BARAJ KONTROLÜ</t>
  </si>
  <si>
    <t>DAĞITILACAK KAR</t>
  </si>
  <si>
    <t>:</t>
  </si>
  <si>
    <t xml:space="preserve">91.340,00/ 31= 2.946.45-TL </t>
  </si>
  <si>
    <t>Asgari ücret barajını aşmadığından Yönetmeliğin 5. maddesine göre işlem yapılacaktır.</t>
  </si>
  <si>
    <t>3-</t>
  </si>
  <si>
    <t>YÖNETMELİĞE GÖRE KAR PAYI DAĞILIMI :</t>
  </si>
  <si>
    <t>A) İDARİ PERSONEL : 91.340,00TL. %25= 22.835.00.-TL.</t>
  </si>
  <si>
    <t>DAĞITILACAK       ESAS KAR YTL</t>
  </si>
  <si>
    <t>DÜŞEN PAY YTL</t>
  </si>
  <si>
    <t>TEKNİK MD.YRD.</t>
  </si>
  <si>
    <t>REZ. VE OPERASYON ŞEFİ</t>
  </si>
  <si>
    <t>SERVİS ŞEFİ</t>
  </si>
  <si>
    <t>KAT HİZMETLERİ ŞEFİ</t>
  </si>
  <si>
    <t xml:space="preserve">Not: 1- Okulumuz döner sermaye işletmesine bağlı Uygulama Oteli birimlerinde 5 bölüm olduğundan </t>
  </si>
  <si>
    <t>bölümlerde bölüm şefliği yapan kişilere % 5 lık. Bölüm şefi payı çalıştıkları süreler ile orantılı olarak</t>
  </si>
  <si>
    <t>dağıtılmıştır. Döner sermayede 2012 yılında çalışan memur,vezne ve ambar memuru bulunmadğından</t>
  </si>
  <si>
    <t xml:space="preserve">%25.lik idari personel payının %2.lik kısmı olan 1.826.80.-TL. MEB Merkez Saymanlık Müdürlüğü </t>
  </si>
  <si>
    <t xml:space="preserve"> hesabına yatırılmak üzere ayrılmıştır.</t>
  </si>
  <si>
    <t xml:space="preserve">2-Dağıtım sırasında asgari ücret fazlası ve dağıtılamayan idari personel payı ile toplam: 1.860.80.- TL..lik </t>
  </si>
  <si>
    <t>ile birlikte 2/3 lük kısmı merkez saymanlığına yatırılması için toplam : 217.222.86.-TL. ayrılmıştır.</t>
  </si>
  <si>
    <t xml:space="preserve">                                                                         </t>
  </si>
  <si>
    <t>KOMİSYON BAŞKANI</t>
  </si>
  <si>
    <t>(Harcama Yetkilisi)</t>
  </si>
  <si>
    <t xml:space="preserve">         (Gerçekleştirme Görevlisi)</t>
  </si>
  <si>
    <t>Halil KAHRAMAN</t>
  </si>
  <si>
    <t>İhsan ERDEM</t>
  </si>
  <si>
    <t>1.MÜDÜR (Harcama Yetkilisi)</t>
  </si>
  <si>
    <t>2.TEK.MÜD.YRD.(Gerçekleş.Gör.)</t>
  </si>
  <si>
    <t xml:space="preserve">  %25'LİK ÜTP TUTARI</t>
  </si>
  <si>
    <t>ÇALIŞMAYI TEŞVİK VE ÇALIŞANI TAKDİR PAYI</t>
  </si>
  <si>
    <t>3.BÖLÜM/ALAN ŞEFİ</t>
  </si>
  <si>
    <t xml:space="preserve">4.SAYMAN (Muhasebe Yetkilisi) </t>
  </si>
  <si>
    <t>5.DİĞER İDARİ PERSONEL</t>
  </si>
  <si>
    <t>DAĞITIMA ESAS KARIN %70'LİK  PAYI</t>
  </si>
  <si>
    <t>(%5-%25-%70) DAĞITIMA ESAS KARIN %100'LÜK  PAYI</t>
  </si>
  <si>
    <t xml:space="preserve">HESAP DURUMU                                                                                                                </t>
  </si>
  <si>
    <t>DÖNER SERMAYEDE ÇALIŞAN PERSONEL SAYISI</t>
  </si>
  <si>
    <t>TOPLAM ÇALIŞAN PERSONEL SAYISI</t>
  </si>
  <si>
    <t>AYLIK ASGARİ ÜCRET TUTARI</t>
  </si>
  <si>
    <t>YILLIK ASGARİ ÜCRET TUTARI</t>
  </si>
  <si>
    <r>
      <t xml:space="preserve">ASGARİ ÜCRET BARAJI KONTROLÜ
</t>
    </r>
    <r>
      <rPr>
        <i/>
        <sz val="10"/>
        <color indexed="8"/>
        <rFont val="Arial"/>
        <family val="2"/>
        <charset val="162"/>
      </rPr>
      <t>(</t>
    </r>
    <r>
      <rPr>
        <i/>
        <sz val="11"/>
        <color indexed="8"/>
        <rFont val="Arial"/>
        <family val="2"/>
        <charset val="162"/>
      </rPr>
      <t>Asgari ücret barajını aşmadığından Yönetmeliğin 5. maddesine göre işlem yapılacaktır.</t>
    </r>
  </si>
  <si>
    <t>FAZLA ÇALIŞMA</t>
  </si>
  <si>
    <t xml:space="preserve">NORMAL ÇALIŞMA </t>
  </si>
  <si>
    <t>BİR GÜNLÜK ÜCRET</t>
  </si>
  <si>
    <t>YIL İÇİNDE FİİLEN ÇALIŞILAN GÜN TOPLAMI VE GÜNLÜK ÜCRET TUTARI</t>
  </si>
  <si>
    <t>ÇALIŞILAN GÜN TOPLAMI</t>
  </si>
  <si>
    <t>5/6 MADDESİNE GÖRE 
TAKDİR PAYI</t>
  </si>
  <si>
    <t>Müdürler paylaşım</t>
  </si>
  <si>
    <t>3.sıradaki</t>
  </si>
  <si>
    <t>BÖLÜM SAYISI / BÖLÜM PAYI (%5)</t>
  </si>
  <si>
    <t xml:space="preserve">DAĞITIMA ESAS KARIN %70'LİK KISMI  </t>
  </si>
  <si>
    <t xml:space="preserve">BİRGÜNE DÜŞEN ÜCRET MİKTARI </t>
  </si>
  <si>
    <t>ÇALIŞTIĞI GÜN SAYISI</t>
  </si>
  <si>
    <t>BİR GÜNLÜK ÜCRETİ  TL</t>
  </si>
  <si>
    <t>ALACAĞI PAY % 70 TL.</t>
  </si>
  <si>
    <t xml:space="preserve">KARAR  TARİHİ      : </t>
  </si>
  <si>
    <t>KONU                     :</t>
  </si>
  <si>
    <t>KARAR NO             :</t>
  </si>
  <si>
    <t>S.   NO</t>
  </si>
  <si>
    <t>ADI SOYADI</t>
  </si>
  <si>
    <t>SOSYAL GÜVENLİK NUMARASI</t>
  </si>
  <si>
    <t>ÇALIŞ. SAAT</t>
  </si>
  <si>
    <t>GÜN</t>
  </si>
  <si>
    <t>TAHAK. TOPLAMI</t>
  </si>
  <si>
    <t>GV. MATRAHI</t>
  </si>
  <si>
    <t>GELİR VERGİSİ   %15-20</t>
  </si>
  <si>
    <t>DAMGA RESMİ              %o7,59</t>
  </si>
  <si>
    <t>SSK. İŞÇİ PAYI 
%14</t>
  </si>
  <si>
    <t>KESİNTİLER TOPLAMI</t>
  </si>
  <si>
    <t>ÜTP HAKEDİŞ TUTARI</t>
  </si>
  <si>
    <t xml:space="preserve"> Milli Eğitim Bakanlığı Merkez Saymanlık Müdürlüğüne aktarılacaktır. </t>
  </si>
  <si>
    <t xml:space="preserve">Dağıtılması Gereken ÜTP Tutarı </t>
  </si>
  <si>
    <t>Dağıtılamayan ÜTP Tutarı</t>
  </si>
  <si>
    <t>Dağıtılan ÜTP Tutarı</t>
  </si>
  <si>
    <t>KEMER KAYMAKAMLIĞI</t>
  </si>
  <si>
    <t xml:space="preserve">SAYI   :  </t>
  </si>
  <si>
    <t>KONU:</t>
  </si>
  <si>
    <t xml:space="preserve">T.C. ZİRAAT BANKASI KEMER ŞUBESİ MÜDÜRLÜĞÜNE                           </t>
  </si>
  <si>
    <r>
      <t xml:space="preserve">           </t>
    </r>
    <r>
      <rPr>
        <u/>
        <sz val="12"/>
        <rFont val="Arial"/>
        <family val="2"/>
        <charset val="162"/>
      </rPr>
      <t>Kemer / ANTALYA</t>
    </r>
  </si>
  <si>
    <t xml:space="preserve">                  Gereğini arz ve rica ederiz.</t>
  </si>
  <si>
    <t>Dön.Ser.Saymanı</t>
  </si>
  <si>
    <t>ÖDEME YAPILACAK KİŞİ</t>
  </si>
  <si>
    <t>BANKA ŞUBESİ</t>
  </si>
  <si>
    <t>HESAP NO</t>
  </si>
  <si>
    <t>ÖDENECEK TUTAR</t>
  </si>
  <si>
    <t xml:space="preserve">Ziraat Bankası </t>
  </si>
  <si>
    <t xml:space="preserve">Yeni Mahalle Dörtyol Bulvarı No: 5  * Kemer-ANTALYA </t>
  </si>
  <si>
    <t>E-posta………………. :</t>
  </si>
  <si>
    <t>www.kemerotml.meb.k12.tr</t>
  </si>
  <si>
    <r>
      <t xml:space="preserve">Tel   : </t>
    </r>
    <r>
      <rPr>
        <sz val="10"/>
        <rFont val="Arial"/>
        <family val="2"/>
        <charset val="162"/>
      </rPr>
      <t xml:space="preserve">(0 242)  814 73 46   </t>
    </r>
    <r>
      <rPr>
        <b/>
        <sz val="10"/>
        <rFont val="Arial"/>
        <family val="2"/>
        <charset val="162"/>
      </rPr>
      <t>Fax: (</t>
    </r>
    <r>
      <rPr>
        <sz val="10"/>
        <rFont val="Arial"/>
        <family val="2"/>
        <charset val="162"/>
      </rPr>
      <t>0 242)  814 73 47</t>
    </r>
  </si>
  <si>
    <t>İnternet Adresi  ……..:</t>
  </si>
  <si>
    <t>kemerotml@hotmail.com</t>
  </si>
  <si>
    <t>T O P L A M</t>
  </si>
  <si>
    <t>Alan Şefi</t>
  </si>
  <si>
    <t xml:space="preserve">Sayman </t>
  </si>
  <si>
    <t>Derviş DEMİR</t>
  </si>
  <si>
    <t>Özgül EROĞLU</t>
  </si>
  <si>
    <t>Kadir BAĞLICA</t>
  </si>
  <si>
    <t xml:space="preserve">Teknik Müd.Yrd.  </t>
  </si>
  <si>
    <t>Kemer Mesleki ve Teknik Anadolu Lisesi Müdürlüğü</t>
  </si>
  <si>
    <t>SSK. İŞV. PAYI 
%20,5</t>
  </si>
  <si>
    <t>TR550001001292394058955001</t>
  </si>
  <si>
    <t>KEMER MESLEKİ VE TEKNİK ANADOLU LİSESİ DÖNER SERMAYE İŞLETMESİ EK ÇALIŞMA LİSTESİ</t>
  </si>
  <si>
    <t>SERKAN TEKİN TURHAN</t>
  </si>
  <si>
    <t>HALİL KAHRAMAN</t>
  </si>
  <si>
    <t>MEHMET ALİ ÇOBAN</t>
  </si>
  <si>
    <t>ÖZGÜL EROĞLU</t>
  </si>
  <si>
    <t>**</t>
  </si>
  <si>
    <t>HAKAN EKİN</t>
  </si>
  <si>
    <t>SERDAR TARIM</t>
  </si>
  <si>
    <t>MESUT TÖNGÜŞ</t>
  </si>
  <si>
    <t>HAVVA ACAR</t>
  </si>
  <si>
    <t>YASEMİN YÜCAEL</t>
  </si>
  <si>
    <t>BARIŞ ÇOBAN</t>
  </si>
  <si>
    <t>DERVİŞ DEMİR</t>
  </si>
  <si>
    <t>NACİYE KESER</t>
  </si>
  <si>
    <t>BURAK CİVAN</t>
  </si>
  <si>
    <t xml:space="preserve">36772929-849.01. /  </t>
  </si>
  <si>
    <t>2016 Yılı ÜTP  ödemesi.</t>
  </si>
  <si>
    <t xml:space="preserve">                Okulumuz döner sermaye işletmesinin bankanız nezdinde bulunan 51825778-5001 nolu  hesabından; 6.569,96.- (Altıbinbeşyüzatmışdokuz TL, Doksanaltı Kr.’un aşağıda isimleri ve banka hesap numaraları yazılı  personele 2016 ÜTP ücreti  olarak havalelerinin yapılarak banka dekontlarının gönderilmesi hususunda;</t>
  </si>
  <si>
    <t>Mutfak</t>
  </si>
  <si>
    <t xml:space="preserve">                  2017 Mali Yıl Sonu Üretimi Teşvik Primi  için   </t>
  </si>
  <si>
    <t>Altıyüzüç Lira Sekseniki kuruş</t>
  </si>
  <si>
    <t>HASAN ÇAKMAK</t>
  </si>
  <si>
    <t>RAHŞAN KÖKEN</t>
  </si>
  <si>
    <t>EMSAL DEMİRKALE</t>
  </si>
  <si>
    <t>ŞENAY BAYKURT</t>
  </si>
  <si>
    <t>ŞÜKRİYE CEYHAN BEZCİ</t>
  </si>
  <si>
    <t>Atl.Şefi</t>
  </si>
  <si>
    <t>Tek.Md.Yrd.</t>
  </si>
  <si>
    <t>Öğretmen</t>
  </si>
  <si>
    <t>Hasan ÇAKMAK</t>
  </si>
  <si>
    <t>RABİA TATAROĞLU</t>
  </si>
  <si>
    <t>ANTALYA BAROSU MESLEKİ VE TEKNİK ANADOLU LİSESİ MÜDÜRLÜĞÜ</t>
  </si>
  <si>
    <t>Emsal DEMİRKALE</t>
  </si>
  <si>
    <r>
      <rPr>
        <b/>
        <sz val="12"/>
        <rFont val="Helvetica"/>
        <family val="2"/>
      </rPr>
      <t xml:space="preserve"> ANTALYA BAROSU MESLEKİ VE TEKNİK ANADOLU LİSESİ MÜDÜRLÜĞÜ DÖNER SERMAYE İŞLETMESİ </t>
    </r>
    <r>
      <rPr>
        <b/>
        <sz val="14"/>
        <rFont val="Helvetica"/>
        <family val="2"/>
      </rPr>
      <t xml:space="preserve">
</t>
    </r>
    <r>
      <rPr>
        <b/>
        <sz val="16"/>
        <rFont val="Helvetica"/>
        <family val="2"/>
      </rPr>
      <t>ÜRETİMİ TEŞVİK PİRİMİ DAĞITIM TABLOSU</t>
    </r>
  </si>
  <si>
    <t>Hasan ÇAKMAK                 Okul Müdürü</t>
  </si>
  <si>
    <t>FATMA AYTEKİN</t>
  </si>
  <si>
    <t>Yusuf ÖZKAN</t>
  </si>
  <si>
    <t>2019</t>
  </si>
  <si>
    <r>
      <t xml:space="preserve">(3)                    </t>
    </r>
    <r>
      <rPr>
        <sz val="9"/>
        <rFont val="Times New Roman Tur"/>
        <charset val="162"/>
      </rPr>
      <t>%70 LİK PAY</t>
    </r>
  </si>
  <si>
    <t>DAĞITILMAYAN TUTAR</t>
  </si>
  <si>
    <t>ANTALYA BAROSU MESLEKİ VE TEKNİK ANADOLU LİSESİ MÜDÜRLÜĞÜ DÖNER SERMAYE İŞLETMESİ
  2019 MALİ YILINA AİT ÜRETİMİ TEŞVİK PRİMİ  BORDROSUDUR</t>
  </si>
  <si>
    <t>DÖNEM KARI</t>
  </si>
  <si>
    <t>KAR DAĞITIM ÇİZELGESİ</t>
  </si>
  <si>
    <t>ALACAKLI KURUM</t>
  </si>
  <si>
    <t>FAZİ GELİRİ DÜŞTÜKTEN 
SONRAKİ 1/3 TUTARI</t>
  </si>
  <si>
    <t>DAĞITALAMAYAN
 KAR</t>
  </si>
  <si>
    <t>FAİZ GELİRİ</t>
  </si>
  <si>
    <t>MERKEZ SAYMANLIK PAYI</t>
  </si>
  <si>
    <t xml:space="preserve">SERMAYEYE EKLENEN </t>
  </si>
  <si>
    <t>PERSONELE DAĞITILAN KISIM</t>
  </si>
  <si>
    <t>ANTALYA BAROSU MESLEKİ VE TEKNİK ANADOLU LİSESİ</t>
  </si>
  <si>
    <t>MALİ YIL</t>
  </si>
  <si>
    <t xml:space="preserve">Rahşan KÖKEN </t>
  </si>
  <si>
    <t>NOT: %25'lik dilimdeki %2'lik Diğer İdari Personele ödenecek olan 346,18. TL. nin ödenecek personel olmadığından, bilanço karı ile birlikte;</t>
  </si>
  <si>
    <t>AYŞEN ARSLAN</t>
  </si>
  <si>
    <t>HALİL YAZI</t>
  </si>
  <si>
    <t>GÜLEN AĞRAP</t>
  </si>
  <si>
    <t>Halil YAZI                       Muhasebe Yetkilisi</t>
  </si>
  <si>
    <t>Ayşen ARSLAN               Tek.Müdür Yard.</t>
  </si>
  <si>
    <t>ANTALYA  BAROSU MESLEKİ VE TEKNİK ANADOLU LİSESİ MÜDÜRLÜĞÜNDE ÇALIŞAN PERSONELİN DÖNER SERMAYE İŞLETMESİNDEN   2020 YILINDA ALDIKLARI PARÇABAŞI ÜCRETLERİNE AİT  AYLIK MATRAHLAR</t>
  </si>
  <si>
    <t>Halil YAZI                      Muhasebe Yetkilisi</t>
  </si>
  <si>
    <t>Ayşen ARSLAN              Tek.Müdür Yard.</t>
  </si>
  <si>
    <t xml:space="preserve">2020 MALİ YILI ÜRETİMİ TEŞVİK PRİMİ DAĞITIM TABLOSU </t>
  </si>
  <si>
    <t>Halil YAZI</t>
  </si>
  <si>
    <t>Ayşen ARSLAN</t>
  </si>
  <si>
    <t xml:space="preserve">                    Milli Eğitim Bakanlığı  “Döner Sermaye İşletmeleri  Üretimi Teşvik Primi “ Dağıtım yönetmeliğinin 6. Maddesinin (b) bendine göre işlem yapılması için  06/01/2021 tarihinde Okul Müdürü:Hasan ÇAKMAK, Teknik Müdür Yardımcısı: Rahşan KÖKEN,Alan Şefi Emsal DEMİRKALE ile Komisyon oluşturmak üzere toplanmışlardır.
                   Komisyon Başkanı Okul Müdürü:Hasan ÇAKMAK söz konusu ilgili maddeyi okuyarak, döner sermayede faaliyet gösteren bölümlerde bulunan Öğretmen,Sayman, Teknisyen ve Memurlardan  adı soyadı ve ünvanları belirtilenlerin; döner sermaye faaliyetlerinde  mesai farkı gözetmeksizin ve işletmenin hızlı  iş akışını sağlamada döner sermayede çalışan diğer personele nazaran daha aktif , çalışkan ve başarılı  oldukları tespit edilmiş olup, dağıtıma esas karın % 5 i olan Teşvik ve Takdir Payı tutarının aşağıdaki personelin karşılarında gösterilen tutarlar kadar  verilmesine oy birliği ile karar verilmiş olup  bu tutanak tanzim edilmiştir.</t>
  </si>
  <si>
    <t>ANTALYA MESLEKİ VE TEKNİK ANADOLU LİSESİ MÜDÜRLÜĞÜ DÖNER SERMAYE İŞLETMESİNDE
  2020 YILINDA ÇALIŞAN PERSONELE İDARİ PERSONEL DAHİL % 70 LİK KISMININ DAĞITIMI.</t>
  </si>
  <si>
    <t>ANTALYA BAROSU MESLEKİ VE TEKNİK ANADOLU LİSESİ MÜDÜRLÜĞÜ USTA ÖĞRETİCİLERİNİN PARÇABAŞI ÜRETİM ESASINA GÖRE
  2020 MALİ YILINA AİT TAMAMLANAN HİZMETLERİN  HAKEDİŞLERİNE AİT ÜCRET BORDROSUDUR</t>
  </si>
  <si>
    <t xml:space="preserve">                  2020 Mali Yıl Sonu Üretimi Teşvik Primi  için  onaltıbin dokuzyüzelli yedibin lira elli iki kuruş Doksan Kuruş</t>
  </si>
</sst>
</file>

<file path=xl/styles.xml><?xml version="1.0" encoding="utf-8"?>
<styleSheet xmlns="http://schemas.openxmlformats.org/spreadsheetml/2006/main">
  <numFmts count="7">
    <numFmt numFmtId="164" formatCode="0.0000"/>
    <numFmt numFmtId="165" formatCode="#,##0.000"/>
    <numFmt numFmtId="166" formatCode="d\ mmmm"/>
    <numFmt numFmtId="167" formatCode="#,##0.00\ &quot;TL&quot;"/>
    <numFmt numFmtId="168" formatCode="#,##0\ &quot;TL&quot;"/>
    <numFmt numFmtId="169" formatCode="#,##0.00\ _T_L"/>
    <numFmt numFmtId="170" formatCode="#,##0\ _T_L"/>
  </numFmts>
  <fonts count="94">
    <font>
      <sz val="11"/>
      <name val="Times New Roman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Times New Roman"/>
      <family val="1"/>
      <charset val="16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Helvetica"/>
      <family val="2"/>
    </font>
    <font>
      <b/>
      <sz val="11"/>
      <name val="Helvetica"/>
      <family val="2"/>
    </font>
    <font>
      <sz val="10"/>
      <name val="Arial Tur"/>
      <charset val="162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1"/>
      <name val="Times New Roman TUR"/>
      <family val="1"/>
      <charset val="162"/>
    </font>
    <font>
      <sz val="14"/>
      <name val="Times New Roman Tur"/>
      <family val="1"/>
      <charset val="162"/>
    </font>
    <font>
      <sz val="6"/>
      <name val="Times New Roman Tur"/>
      <family val="1"/>
      <charset val="162"/>
    </font>
    <font>
      <sz val="12"/>
      <name val="Arial Tur"/>
      <charset val="162"/>
    </font>
    <font>
      <b/>
      <sz val="14"/>
      <name val="Helvetica"/>
      <family val="2"/>
    </font>
    <font>
      <b/>
      <sz val="16"/>
      <name val="Helvetica"/>
      <family val="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sz val="11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name val="Helvetica-Narrow"/>
      <family val="2"/>
    </font>
    <font>
      <sz val="11"/>
      <name val="Helvetica-Narrow"/>
      <family val="2"/>
    </font>
    <font>
      <b/>
      <sz val="11"/>
      <name val="Arial Tur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sz val="12"/>
      <name val="Arial Narrow"/>
      <family val="2"/>
      <charset val="162"/>
    </font>
    <font>
      <b/>
      <sz val="12"/>
      <color indexed="8"/>
      <name val="Helvetica"/>
      <family val="2"/>
      <charset val="162"/>
    </font>
    <font>
      <sz val="10"/>
      <color indexed="8"/>
      <name val="Arial Narrow"/>
      <family val="2"/>
      <charset val="162"/>
    </font>
    <font>
      <b/>
      <sz val="10"/>
      <color indexed="8"/>
      <name val="Arial Narrow"/>
      <family val="2"/>
      <charset val="162"/>
    </font>
    <font>
      <b/>
      <sz val="11"/>
      <color indexed="8"/>
      <name val="Arial Narrow"/>
      <family val="2"/>
      <charset val="162"/>
    </font>
    <font>
      <sz val="10"/>
      <name val="Arial"/>
      <family val="2"/>
    </font>
    <font>
      <u/>
      <sz val="11"/>
      <color indexed="12"/>
      <name val="Times New Roman"/>
      <family val="1"/>
      <charset val="16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62"/>
    </font>
    <font>
      <sz val="9"/>
      <name val="Arial Tur"/>
      <family val="2"/>
      <charset val="162"/>
    </font>
    <font>
      <sz val="11"/>
      <color indexed="8"/>
      <name val="Arial"/>
      <family val="2"/>
      <charset val="162"/>
    </font>
    <font>
      <b/>
      <sz val="12"/>
      <name val="Arial Tur"/>
      <family val="2"/>
      <charset val="162"/>
    </font>
    <font>
      <b/>
      <sz val="9"/>
      <name val="Arial Tur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sz val="14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u/>
      <sz val="11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1"/>
      <name val="Arial Tur"/>
      <charset val="162"/>
    </font>
    <font>
      <sz val="11"/>
      <name val="Times New Roman"/>
      <family val="1"/>
      <charset val="162"/>
    </font>
    <font>
      <b/>
      <sz val="9"/>
      <color indexed="10"/>
      <name val="Arial Tur"/>
      <family val="2"/>
      <charset val="162"/>
    </font>
    <font>
      <sz val="9"/>
      <color indexed="10"/>
      <name val="Arial Tur"/>
      <family val="2"/>
      <charset val="16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  <charset val="162"/>
    </font>
    <font>
      <b/>
      <i/>
      <sz val="11"/>
      <name val="Times New Roman"/>
      <family val="1"/>
      <charset val="162"/>
    </font>
    <font>
      <i/>
      <sz val="10"/>
      <color indexed="8"/>
      <name val="Arial"/>
      <family val="2"/>
      <charset val="162"/>
    </font>
    <font>
      <i/>
      <sz val="11"/>
      <color indexed="8"/>
      <name val="Arial"/>
      <family val="2"/>
      <charset val="162"/>
    </font>
    <font>
      <sz val="12"/>
      <name val="Arial"/>
      <family val="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Helvetica-Narrow"/>
      <family val="2"/>
    </font>
    <font>
      <b/>
      <sz val="14"/>
      <name val="Arial Tur"/>
      <family val="2"/>
      <charset val="162"/>
    </font>
    <font>
      <sz val="12"/>
      <color indexed="8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u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  <font>
      <sz val="9"/>
      <color rgb="FFFF0000"/>
      <name val="Arial Tur"/>
      <family val="2"/>
      <charset val="162"/>
    </font>
    <font>
      <b/>
      <sz val="12"/>
      <color rgb="FF002060"/>
      <name val="Arial Tur"/>
      <family val="2"/>
      <charset val="162"/>
    </font>
    <font>
      <sz val="11"/>
      <color rgb="FF002060"/>
      <name val="Times New Roman"/>
      <family val="1"/>
      <charset val="162"/>
    </font>
    <font>
      <sz val="9"/>
      <color rgb="FF002060"/>
      <name val="Arial Tur"/>
      <family val="2"/>
      <charset val="162"/>
    </font>
    <font>
      <b/>
      <sz val="9"/>
      <color rgb="FF002060"/>
      <name val="Arial Tur"/>
      <family val="2"/>
      <charset val="162"/>
    </font>
    <font>
      <sz val="8"/>
      <color rgb="FF002060"/>
      <name val="Arial Tur"/>
      <family val="2"/>
      <charset val="162"/>
    </font>
    <font>
      <b/>
      <sz val="11"/>
      <color theme="5"/>
      <name val="Times New Roman"/>
      <family val="1"/>
      <charset val="162"/>
    </font>
    <font>
      <b/>
      <sz val="8"/>
      <color theme="5"/>
      <name val="Times New Roman"/>
      <family val="1"/>
      <charset val="162"/>
    </font>
    <font>
      <b/>
      <sz val="14"/>
      <name val="Helvetica"/>
      <family val="2"/>
    </font>
    <font>
      <sz val="9"/>
      <name val="Times New Roman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>
      <alignment vertical="justify"/>
    </xf>
    <xf numFmtId="0" fontId="12" fillId="0" borderId="0"/>
    <xf numFmtId="3" fontId="12" fillId="0" borderId="0"/>
  </cellStyleXfs>
  <cellXfs count="528">
    <xf numFmtId="0" fontId="0" fillId="0" borderId="0" xfId="0"/>
    <xf numFmtId="164" fontId="2" fillId="0" borderId="0" xfId="0" applyNumberFormat="1" applyFont="1"/>
    <xf numFmtId="0" fontId="0" fillId="0" borderId="0" xfId="0" applyBorder="1"/>
    <xf numFmtId="0" fontId="2" fillId="0" borderId="0" xfId="0" applyFont="1" applyBorder="1"/>
    <xf numFmtId="3" fontId="12" fillId="0" borderId="0" xfId="4"/>
    <xf numFmtId="3" fontId="12" fillId="0" borderId="0" xfId="4" applyAlignment="1"/>
    <xf numFmtId="49" fontId="18" fillId="0" borderId="0" xfId="4" applyNumberFormat="1" applyFont="1" applyAlignment="1">
      <alignment horizontal="center"/>
    </xf>
    <xf numFmtId="3" fontId="18" fillId="0" borderId="0" xfId="4" applyFont="1" applyAlignment="1">
      <alignment horizontal="center"/>
    </xf>
    <xf numFmtId="49" fontId="12" fillId="0" borderId="0" xfId="4" applyNumberFormat="1" applyFont="1" applyAlignment="1">
      <alignment horizontal="center"/>
    </xf>
    <xf numFmtId="3" fontId="7" fillId="0" borderId="0" xfId="4" applyFont="1" applyBorder="1" applyAlignment="1">
      <alignment horizontal="left" wrapText="1"/>
    </xf>
    <xf numFmtId="3" fontId="7" fillId="0" borderId="0" xfId="4" applyFont="1" applyBorder="1" applyAlignment="1">
      <alignment horizontal="center" wrapText="1"/>
    </xf>
    <xf numFmtId="3" fontId="10" fillId="0" borderId="0" xfId="4" applyFont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1" fontId="0" fillId="0" borderId="0" xfId="0" applyNumberFormat="1"/>
    <xf numFmtId="4" fontId="25" fillId="0" borderId="1" xfId="0" applyNumberFormat="1" applyFont="1" applyBorder="1"/>
    <xf numFmtId="4" fontId="26" fillId="0" borderId="1" xfId="0" applyNumberFormat="1" applyFont="1" applyBorder="1"/>
    <xf numFmtId="3" fontId="11" fillId="0" borderId="1" xfId="0" applyNumberFormat="1" applyFont="1" applyBorder="1"/>
    <xf numFmtId="0" fontId="31" fillId="0" borderId="0" xfId="0" applyFont="1" applyAlignment="1">
      <alignment horizontal="center"/>
    </xf>
    <xf numFmtId="49" fontId="32" fillId="0" borderId="0" xfId="4" applyNumberFormat="1" applyFont="1" applyAlignment="1">
      <alignment horizontal="center"/>
    </xf>
    <xf numFmtId="3" fontId="28" fillId="0" borderId="0" xfId="4" applyFont="1" applyAlignment="1"/>
    <xf numFmtId="3" fontId="32" fillId="0" borderId="0" xfId="4" applyFont="1" applyAlignment="1">
      <alignment horizontal="center"/>
    </xf>
    <xf numFmtId="3" fontId="28" fillId="0" borderId="0" xfId="4" applyFont="1"/>
    <xf numFmtId="49" fontId="28" fillId="0" borderId="0" xfId="4" applyNumberFormat="1" applyFont="1" applyAlignment="1">
      <alignment horizontal="center"/>
    </xf>
    <xf numFmtId="0" fontId="34" fillId="0" borderId="0" xfId="0" applyFont="1"/>
    <xf numFmtId="4" fontId="36" fillId="0" borderId="0" xfId="0" applyNumberFormat="1" applyFont="1" applyAlignment="1">
      <alignment horizontal="left"/>
    </xf>
    <xf numFmtId="4" fontId="36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left" vertical="center"/>
    </xf>
    <xf numFmtId="4" fontId="35" fillId="0" borderId="0" xfId="0" applyNumberFormat="1" applyFont="1" applyAlignment="1">
      <alignment horizontal="center" vertical="center"/>
    </xf>
    <xf numFmtId="3" fontId="19" fillId="0" borderId="0" xfId="4" applyFont="1" applyBorder="1" applyAlignment="1">
      <alignment horizontal="center" vertical="center" wrapText="1"/>
    </xf>
    <xf numFmtId="3" fontId="29" fillId="0" borderId="0" xfId="4" applyFont="1" applyAlignment="1">
      <alignment horizontal="center"/>
    </xf>
    <xf numFmtId="3" fontId="0" fillId="0" borderId="0" xfId="0" applyNumberForma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24" fillId="0" borderId="1" xfId="0" applyNumberFormat="1" applyFont="1" applyBorder="1"/>
    <xf numFmtId="4" fontId="6" fillId="0" borderId="0" xfId="4" applyNumberFormat="1" applyFont="1" applyBorder="1" applyAlignment="1">
      <alignment horizontal="right" vertical="center" wrapText="1"/>
    </xf>
    <xf numFmtId="4" fontId="3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5" fillId="0" borderId="0" xfId="0" applyFont="1" applyBorder="1" applyAlignment="1"/>
    <xf numFmtId="165" fontId="36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43" fillId="0" borderId="1" xfId="0" applyFont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 applyBorder="1"/>
    <xf numFmtId="0" fontId="43" fillId="0" borderId="1" xfId="0" applyFont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right" vertical="center"/>
    </xf>
    <xf numFmtId="0" fontId="46" fillId="0" borderId="1" xfId="0" applyFont="1" applyBorder="1" applyAlignment="1">
      <alignment horizontal="left" vertical="center"/>
    </xf>
    <xf numFmtId="166" fontId="43" fillId="0" borderId="2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3" fontId="43" fillId="0" borderId="1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35" fillId="0" borderId="0" xfId="0" applyFont="1" applyBorder="1"/>
    <xf numFmtId="3" fontId="37" fillId="0" borderId="1" xfId="4" applyFont="1" applyBorder="1" applyAlignment="1">
      <alignment horizontal="center"/>
    </xf>
    <xf numFmtId="3" fontId="2" fillId="0" borderId="1" xfId="4" applyFont="1" applyBorder="1" applyAlignment="1">
      <alignment horizontal="center" vertical="center" wrapText="1"/>
    </xf>
    <xf numFmtId="3" fontId="16" fillId="0" borderId="1" xfId="4" applyFont="1" applyBorder="1" applyAlignment="1">
      <alignment horizontal="center" vertical="top" wrapText="1" shrinkToFit="1"/>
    </xf>
    <xf numFmtId="3" fontId="4" fillId="0" borderId="1" xfId="4" applyFont="1" applyBorder="1" applyAlignment="1">
      <alignment horizontal="center" vertical="center" wrapText="1" shrinkToFit="1"/>
    </xf>
    <xf numFmtId="3" fontId="39" fillId="0" borderId="1" xfId="4" applyFont="1" applyBorder="1" applyAlignment="1">
      <alignment horizontal="center"/>
    </xf>
    <xf numFmtId="4" fontId="37" fillId="0" borderId="1" xfId="4" applyNumberFormat="1" applyFont="1" applyBorder="1"/>
    <xf numFmtId="4" fontId="37" fillId="0" borderId="1" xfId="4" applyNumberFormat="1" applyFont="1" applyBorder="1" applyAlignment="1">
      <alignment horizontal="right"/>
    </xf>
    <xf numFmtId="4" fontId="41" fillId="0" borderId="1" xfId="4" applyNumberFormat="1" applyFont="1" applyBorder="1" applyAlignment="1">
      <alignment horizontal="right"/>
    </xf>
    <xf numFmtId="4" fontId="53" fillId="0" borderId="0" xfId="0" applyNumberFormat="1" applyFont="1" applyBorder="1" applyAlignment="1">
      <alignment horizontal="center" vertical="center"/>
    </xf>
    <xf numFmtId="3" fontId="41" fillId="0" borderId="1" xfId="4" applyFont="1" applyBorder="1" applyAlignment="1">
      <alignment horizontal="center"/>
    </xf>
    <xf numFmtId="4" fontId="41" fillId="0" borderId="1" xfId="4" applyNumberFormat="1" applyFont="1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/>
    <xf numFmtId="3" fontId="12" fillId="0" borderId="0" xfId="4" applyAlignment="1">
      <alignment vertical="center"/>
    </xf>
    <xf numFmtId="3" fontId="7" fillId="0" borderId="0" xfId="4" applyFont="1" applyBorder="1" applyAlignment="1">
      <alignment horizontal="left" vertical="center" wrapText="1"/>
    </xf>
    <xf numFmtId="3" fontId="7" fillId="0" borderId="0" xfId="4" applyFont="1" applyBorder="1" applyAlignment="1">
      <alignment horizontal="center" vertical="center" wrapText="1"/>
    </xf>
    <xf numFmtId="3" fontId="6" fillId="0" borderId="0" xfId="4" applyFont="1" applyBorder="1" applyAlignment="1">
      <alignment horizontal="left" vertical="center"/>
    </xf>
    <xf numFmtId="3" fontId="10" fillId="0" borderId="0" xfId="4" applyFont="1" applyAlignment="1">
      <alignment vertical="center"/>
    </xf>
    <xf numFmtId="3" fontId="7" fillId="0" borderId="0" xfId="4" applyNumberFormat="1" applyFont="1" applyBorder="1" applyAlignment="1">
      <alignment horizontal="left" vertical="center" wrapText="1"/>
    </xf>
    <xf numFmtId="3" fontId="7" fillId="0" borderId="0" xfId="4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4" fontId="48" fillId="0" borderId="1" xfId="0" applyNumberFormat="1" applyFont="1" applyBorder="1" applyAlignment="1">
      <alignment horizontal="right" vertical="center"/>
    </xf>
    <xf numFmtId="3" fontId="42" fillId="0" borderId="1" xfId="4" applyFont="1" applyBorder="1" applyAlignment="1">
      <alignment horizontal="left" vertical="center" wrapText="1"/>
    </xf>
    <xf numFmtId="3" fontId="42" fillId="0" borderId="1" xfId="4" applyFont="1" applyBorder="1" applyAlignment="1">
      <alignment vertical="center" wrapText="1"/>
    </xf>
    <xf numFmtId="49" fontId="48" fillId="0" borderId="1" xfId="4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4" fontId="42" fillId="0" borderId="0" xfId="0" applyNumberFormat="1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50" fillId="0" borderId="0" xfId="0" applyFont="1"/>
    <xf numFmtId="0" fontId="47" fillId="0" borderId="0" xfId="0" applyFont="1"/>
    <xf numFmtId="0" fontId="48" fillId="0" borderId="0" xfId="0" applyFont="1"/>
    <xf numFmtId="0" fontId="5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165" fontId="49" fillId="0" borderId="0" xfId="0" applyNumberFormat="1" applyFont="1" applyAlignment="1">
      <alignment vertical="center"/>
    </xf>
    <xf numFmtId="0" fontId="49" fillId="0" borderId="0" xfId="0" applyFont="1" applyAlignment="1">
      <alignment vertical="center" wrapText="1"/>
    </xf>
    <xf numFmtId="0" fontId="52" fillId="0" borderId="0" xfId="0" applyFont="1" applyAlignment="1">
      <alignment horizontal="left" vertical="center"/>
    </xf>
    <xf numFmtId="14" fontId="52" fillId="0" borderId="0" xfId="0" applyNumberFormat="1" applyFont="1" applyAlignment="1">
      <alignment horizontal="left" vertical="center"/>
    </xf>
    <xf numFmtId="4" fontId="3" fillId="0" borderId="0" xfId="0" applyNumberFormat="1" applyFont="1" applyBorder="1"/>
    <xf numFmtId="0" fontId="36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47" fillId="0" borderId="0" xfId="0" applyFont="1" applyBorder="1"/>
    <xf numFmtId="0" fontId="35" fillId="0" borderId="4" xfId="0" applyFont="1" applyBorder="1" applyAlignment="1"/>
    <xf numFmtId="0" fontId="57" fillId="0" borderId="4" xfId="0" applyFont="1" applyBorder="1"/>
    <xf numFmtId="0" fontId="57" fillId="0" borderId="0" xfId="0" applyFont="1" applyBorder="1"/>
    <xf numFmtId="0" fontId="57" fillId="0" borderId="4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3" fontId="53" fillId="0" borderId="0" xfId="0" applyNumberFormat="1" applyFont="1" applyBorder="1" applyAlignment="1">
      <alignment horizontal="center" vertical="center"/>
    </xf>
    <xf numFmtId="4" fontId="53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64" fillId="0" borderId="5" xfId="0" applyFont="1" applyBorder="1"/>
    <xf numFmtId="0" fontId="0" fillId="0" borderId="6" xfId="0" applyBorder="1"/>
    <xf numFmtId="0" fontId="65" fillId="0" borderId="0" xfId="0" applyFont="1"/>
    <xf numFmtId="168" fontId="65" fillId="0" borderId="0" xfId="0" applyNumberFormat="1" applyFont="1"/>
    <xf numFmtId="0" fontId="65" fillId="0" borderId="0" xfId="0" applyFont="1" applyAlignment="1">
      <alignment horizontal="center"/>
    </xf>
    <xf numFmtId="0" fontId="64" fillId="0" borderId="0" xfId="0" applyFont="1" applyBorder="1"/>
    <xf numFmtId="0" fontId="64" fillId="0" borderId="0" xfId="0" applyFont="1" applyBorder="1" applyAlignment="1">
      <alignment horizontal="right"/>
    </xf>
    <xf numFmtId="168" fontId="65" fillId="0" borderId="0" xfId="0" applyNumberFormat="1" applyFont="1" applyBorder="1"/>
    <xf numFmtId="0" fontId="65" fillId="0" borderId="0" xfId="0" applyFont="1" applyBorder="1"/>
    <xf numFmtId="9" fontId="65" fillId="0" borderId="1" xfId="0" applyNumberFormat="1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Border="1"/>
    <xf numFmtId="0" fontId="65" fillId="0" borderId="1" xfId="0" applyNumberFormat="1" applyFont="1" applyBorder="1"/>
    <xf numFmtId="4" fontId="65" fillId="2" borderId="1" xfId="0" applyNumberFormat="1" applyFont="1" applyFill="1" applyBorder="1"/>
    <xf numFmtId="4" fontId="65" fillId="3" borderId="1" xfId="0" applyNumberFormat="1" applyFont="1" applyFill="1" applyBorder="1"/>
    <xf numFmtId="169" fontId="65" fillId="2" borderId="1" xfId="0" applyNumberFormat="1" applyFont="1" applyFill="1" applyBorder="1" applyAlignment="1">
      <alignment horizontal="right"/>
    </xf>
    <xf numFmtId="4" fontId="65" fillId="0" borderId="1" xfId="0" applyNumberFormat="1" applyFont="1" applyBorder="1" applyAlignment="1"/>
    <xf numFmtId="0" fontId="67" fillId="0" borderId="1" xfId="0" applyFont="1" applyBorder="1"/>
    <xf numFmtId="3" fontId="67" fillId="0" borderId="1" xfId="0" applyNumberFormat="1" applyFont="1" applyBorder="1"/>
    <xf numFmtId="4" fontId="67" fillId="0" borderId="1" xfId="0" applyNumberFormat="1" applyFont="1" applyBorder="1"/>
    <xf numFmtId="170" fontId="0" fillId="0" borderId="0" xfId="0" applyNumberFormat="1"/>
    <xf numFmtId="0" fontId="37" fillId="0" borderId="0" xfId="0" applyFont="1" applyAlignment="1"/>
    <xf numFmtId="0" fontId="37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65" fillId="0" borderId="2" xfId="0" applyFont="1" applyBorder="1"/>
    <xf numFmtId="0" fontId="65" fillId="0" borderId="3" xfId="0" applyFont="1" applyBorder="1"/>
    <xf numFmtId="4" fontId="65" fillId="0" borderId="6" xfId="0" applyNumberFormat="1" applyFont="1" applyBorder="1" applyAlignment="1">
      <alignment horizontal="center"/>
    </xf>
    <xf numFmtId="169" fontId="65" fillId="0" borderId="5" xfId="0" applyNumberFormat="1" applyFont="1" applyBorder="1" applyAlignment="1">
      <alignment wrapText="1"/>
    </xf>
    <xf numFmtId="4" fontId="65" fillId="0" borderId="5" xfId="0" applyNumberFormat="1" applyFont="1" applyBorder="1" applyAlignment="1">
      <alignment horizontal="right" wrapText="1"/>
    </xf>
    <xf numFmtId="0" fontId="37" fillId="0" borderId="0" xfId="0" applyFont="1" applyFill="1" applyBorder="1"/>
    <xf numFmtId="14" fontId="0" fillId="0" borderId="0" xfId="0" applyNumberFormat="1" applyAlignment="1">
      <alignment horizontal="left"/>
    </xf>
    <xf numFmtId="0" fontId="6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44" fillId="0" borderId="1" xfId="0" applyNumberFormat="1" applyFont="1" applyBorder="1" applyAlignment="1">
      <alignment horizontal="center"/>
    </xf>
    <xf numFmtId="9" fontId="44" fillId="0" borderId="3" xfId="0" applyNumberFormat="1" applyFont="1" applyBorder="1" applyAlignment="1">
      <alignment horizontal="center"/>
    </xf>
    <xf numFmtId="4" fontId="53" fillId="0" borderId="8" xfId="0" applyNumberFormat="1" applyFont="1" applyBorder="1" applyAlignment="1"/>
    <xf numFmtId="9" fontId="53" fillId="0" borderId="8" xfId="0" applyNumberFormat="1" applyFont="1" applyBorder="1" applyAlignment="1"/>
    <xf numFmtId="9" fontId="44" fillId="0" borderId="2" xfId="0" applyNumberFormat="1" applyFont="1" applyBorder="1" applyAlignment="1">
      <alignment horizontal="center"/>
    </xf>
    <xf numFmtId="0" fontId="53" fillId="0" borderId="9" xfId="0" applyFont="1" applyBorder="1" applyAlignment="1">
      <alignment horizontal="left" vertical="center"/>
    </xf>
    <xf numFmtId="0" fontId="53" fillId="0" borderId="9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/>
    </xf>
    <xf numFmtId="4" fontId="53" fillId="0" borderId="9" xfId="0" applyNumberFormat="1" applyFont="1" applyBorder="1" applyAlignment="1">
      <alignment horizontal="center" vertical="center"/>
    </xf>
    <xf numFmtId="4" fontId="53" fillId="0" borderId="9" xfId="0" applyNumberFormat="1" applyFont="1" applyBorder="1" applyAlignment="1">
      <alignment horizontal="left" vertical="center"/>
    </xf>
    <xf numFmtId="0" fontId="53" fillId="0" borderId="10" xfId="0" applyFont="1" applyBorder="1" applyAlignment="1"/>
    <xf numFmtId="0" fontId="56" fillId="0" borderId="11" xfId="0" applyFont="1" applyBorder="1" applyAlignment="1"/>
    <xf numFmtId="0" fontId="56" fillId="0" borderId="12" xfId="0" applyFont="1" applyBorder="1" applyAlignment="1"/>
    <xf numFmtId="1" fontId="59" fillId="0" borderId="12" xfId="0" applyNumberFormat="1" applyFont="1" applyBorder="1" applyAlignment="1">
      <alignment horizontal="left"/>
    </xf>
    <xf numFmtId="1" fontId="59" fillId="0" borderId="13" xfId="0" applyNumberFormat="1" applyFont="1" applyBorder="1" applyAlignment="1">
      <alignment horizontal="left"/>
    </xf>
    <xf numFmtId="0" fontId="3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4" fontId="53" fillId="0" borderId="14" xfId="0" applyNumberFormat="1" applyFont="1" applyBorder="1" applyAlignment="1">
      <alignment horizontal="right" vertical="center"/>
    </xf>
    <xf numFmtId="4" fontId="57" fillId="0" borderId="15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3" fontId="58" fillId="0" borderId="12" xfId="0" applyNumberFormat="1" applyFont="1" applyBorder="1" applyAlignment="1">
      <alignment horizontal="center" vertical="center"/>
    </xf>
    <xf numFmtId="4" fontId="53" fillId="0" borderId="18" xfId="0" applyNumberFormat="1" applyFont="1" applyBorder="1" applyAlignment="1">
      <alignment horizontal="center" vertical="center"/>
    </xf>
    <xf numFmtId="0" fontId="61" fillId="0" borderId="1" xfId="0" applyFont="1" applyBorder="1"/>
    <xf numFmtId="0" fontId="57" fillId="0" borderId="19" xfId="0" applyFont="1" applyBorder="1" applyAlignment="1"/>
    <xf numFmtId="3" fontId="53" fillId="0" borderId="19" xfId="0" applyNumberFormat="1" applyFont="1" applyBorder="1" applyAlignment="1">
      <alignment horizontal="center"/>
    </xf>
    <xf numFmtId="1" fontId="59" fillId="0" borderId="19" xfId="0" applyNumberFormat="1" applyFont="1" applyBorder="1" applyAlignment="1">
      <alignment horizontal="left"/>
    </xf>
    <xf numFmtId="4" fontId="53" fillId="0" borderId="12" xfId="0" applyNumberFormat="1" applyFont="1" applyBorder="1" applyAlignment="1"/>
    <xf numFmtId="0" fontId="57" fillId="0" borderId="20" xfId="0" applyFont="1" applyBorder="1" applyAlignment="1"/>
    <xf numFmtId="49" fontId="53" fillId="0" borderId="20" xfId="0" applyNumberFormat="1" applyFont="1" applyBorder="1" applyAlignment="1">
      <alignment horizontal="center"/>
    </xf>
    <xf numFmtId="4" fontId="53" fillId="0" borderId="20" xfId="0" applyNumberFormat="1" applyFont="1" applyBorder="1" applyAlignment="1"/>
    <xf numFmtId="0" fontId="44" fillId="0" borderId="20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3" fontId="53" fillId="0" borderId="15" xfId="0" applyNumberFormat="1" applyFont="1" applyBorder="1" applyAlignment="1">
      <alignment horizontal="center" vertical="center" wrapText="1"/>
    </xf>
    <xf numFmtId="3" fontId="53" fillId="0" borderId="21" xfId="0" applyNumberFormat="1" applyFont="1" applyBorder="1" applyAlignment="1">
      <alignment horizontal="center" vertical="center" wrapText="1"/>
    </xf>
    <xf numFmtId="4" fontId="53" fillId="0" borderId="15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0" xfId="0" applyFont="1"/>
    <xf numFmtId="0" fontId="71" fillId="0" borderId="1" xfId="0" applyFont="1" applyBorder="1" applyAlignment="1">
      <alignment horizontal="center"/>
    </xf>
    <xf numFmtId="0" fontId="71" fillId="0" borderId="1" xfId="0" applyFont="1" applyBorder="1"/>
    <xf numFmtId="4" fontId="71" fillId="0" borderId="1" xfId="0" applyNumberFormat="1" applyFont="1" applyBorder="1"/>
    <xf numFmtId="169" fontId="71" fillId="0" borderId="1" xfId="0" applyNumberFormat="1" applyFont="1" applyBorder="1"/>
    <xf numFmtId="14" fontId="71" fillId="0" borderId="0" xfId="0" applyNumberFormat="1" applyFont="1" applyAlignment="1">
      <alignment horizontal="left"/>
    </xf>
    <xf numFmtId="0" fontId="72" fillId="0" borderId="0" xfId="0" applyFont="1" applyAlignment="1">
      <alignment horizontal="center"/>
    </xf>
    <xf numFmtId="0" fontId="72" fillId="0" borderId="0" xfId="0" applyFont="1"/>
    <xf numFmtId="0" fontId="71" fillId="0" borderId="0" xfId="0" applyFont="1" applyAlignment="1">
      <alignment wrapText="1"/>
    </xf>
    <xf numFmtId="0" fontId="71" fillId="0" borderId="0" xfId="0" applyFont="1" applyBorder="1" applyAlignment="1">
      <alignment wrapText="1"/>
    </xf>
    <xf numFmtId="3" fontId="74" fillId="0" borderId="1" xfId="0" applyNumberFormat="1" applyFont="1" applyBorder="1" applyAlignment="1">
      <alignment horizontal="center"/>
    </xf>
    <xf numFmtId="4" fontId="71" fillId="0" borderId="0" xfId="0" applyNumberFormat="1" applyFont="1" applyBorder="1" applyAlignment="1">
      <alignment horizontal="left" wrapText="1"/>
    </xf>
    <xf numFmtId="169" fontId="71" fillId="0" borderId="1" xfId="0" applyNumberFormat="1" applyFont="1" applyBorder="1" applyAlignment="1">
      <alignment horizontal="right" vertical="center"/>
    </xf>
    <xf numFmtId="4" fontId="71" fillId="0" borderId="1" xfId="0" applyNumberFormat="1" applyFont="1" applyBorder="1" applyAlignment="1">
      <alignment horizont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2" xfId="0" applyFont="1" applyBorder="1" applyAlignment="1">
      <alignment horizontal="center" vertical="center" wrapText="1"/>
    </xf>
    <xf numFmtId="14" fontId="47" fillId="0" borderId="0" xfId="0" applyNumberFormat="1" applyFont="1" applyAlignment="1">
      <alignment horizontal="left"/>
    </xf>
    <xf numFmtId="0" fontId="49" fillId="0" borderId="1" xfId="0" applyFont="1" applyBorder="1" applyAlignment="1">
      <alignment vertical="center"/>
    </xf>
    <xf numFmtId="4" fontId="49" fillId="0" borderId="1" xfId="0" applyNumberFormat="1" applyFont="1" applyBorder="1" applyAlignment="1">
      <alignment vertical="center"/>
    </xf>
    <xf numFmtId="9" fontId="49" fillId="0" borderId="1" xfId="0" applyNumberFormat="1" applyFont="1" applyBorder="1" applyAlignment="1">
      <alignment horizontal="center" vertical="center"/>
    </xf>
    <xf numFmtId="3" fontId="22" fillId="0" borderId="0" xfId="4" applyFont="1" applyAlignment="1"/>
    <xf numFmtId="3" fontId="12" fillId="0" borderId="0" xfId="4" applyFont="1" applyAlignment="1"/>
    <xf numFmtId="3" fontId="42" fillId="0" borderId="1" xfId="4" applyFont="1" applyBorder="1" applyAlignment="1">
      <alignment horizontal="left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/>
    <xf numFmtId="0" fontId="0" fillId="0" borderId="1" xfId="0" applyFill="1" applyBorder="1" applyAlignment="1"/>
    <xf numFmtId="3" fontId="0" fillId="0" borderId="0" xfId="0" applyNumberFormat="1" applyAlignment="1"/>
    <xf numFmtId="0" fontId="12" fillId="0" borderId="0" xfId="3"/>
    <xf numFmtId="0" fontId="42" fillId="0" borderId="0" xfId="0" applyFont="1" applyAlignment="1"/>
    <xf numFmtId="0" fontId="60" fillId="0" borderId="0" xfId="0" applyFont="1" applyAlignment="1"/>
    <xf numFmtId="0" fontId="48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0" fillId="0" borderId="5" xfId="0" applyFill="1" applyBorder="1" applyAlignment="1"/>
    <xf numFmtId="0" fontId="0" fillId="0" borderId="22" xfId="0" applyFill="1" applyBorder="1" applyAlignment="1"/>
    <xf numFmtId="0" fontId="0" fillId="0" borderId="6" xfId="0" applyFill="1" applyBorder="1" applyAlignment="1"/>
    <xf numFmtId="14" fontId="27" fillId="0" borderId="0" xfId="0" applyNumberFormat="1" applyFont="1" applyAlignment="1"/>
    <xf numFmtId="3" fontId="0" fillId="0" borderId="1" xfId="0" applyNumberFormat="1" applyFill="1" applyBorder="1" applyAlignment="1">
      <alignment horizontal="center"/>
    </xf>
    <xf numFmtId="0" fontId="76" fillId="0" borderId="0" xfId="0" applyFont="1"/>
    <xf numFmtId="0" fontId="48" fillId="0" borderId="0" xfId="0" applyFont="1" applyAlignment="1">
      <alignment horizontal="center"/>
    </xf>
    <xf numFmtId="14" fontId="60" fillId="0" borderId="0" xfId="0" applyNumberFormat="1" applyFont="1" applyAlignment="1"/>
    <xf numFmtId="0" fontId="77" fillId="0" borderId="0" xfId="0" applyFont="1" applyAlignment="1"/>
    <xf numFmtId="0" fontId="77" fillId="0" borderId="0" xfId="0" applyFont="1"/>
    <xf numFmtId="0" fontId="12" fillId="0" borderId="0" xfId="3" applyFont="1"/>
    <xf numFmtId="4" fontId="28" fillId="0" borderId="0" xfId="4" applyNumberFormat="1" applyFont="1" applyAlignment="1"/>
    <xf numFmtId="0" fontId="79" fillId="0" borderId="0" xfId="0" applyFont="1"/>
    <xf numFmtId="3" fontId="67" fillId="0" borderId="0" xfId="4" applyFont="1" applyAlignment="1"/>
    <xf numFmtId="0" fontId="67" fillId="0" borderId="0" xfId="0" applyFont="1"/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2" fillId="0" borderId="1" xfId="0" applyFont="1" applyBorder="1" applyAlignment="1">
      <alignment vertical="center" wrapText="1"/>
    </xf>
    <xf numFmtId="167" fontId="48" fillId="0" borderId="1" xfId="0" applyNumberFormat="1" applyFont="1" applyBorder="1" applyAlignment="1">
      <alignment horizontal="right" vertical="center" wrapText="1"/>
    </xf>
    <xf numFmtId="0" fontId="42" fillId="0" borderId="6" xfId="0" applyFont="1" applyBorder="1" applyAlignment="1">
      <alignment vertical="center"/>
    </xf>
    <xf numFmtId="167" fontId="47" fillId="0" borderId="1" xfId="0" applyNumberFormat="1" applyFont="1" applyBorder="1" applyAlignment="1">
      <alignment horizontal="right" vertical="center"/>
    </xf>
    <xf numFmtId="0" fontId="67" fillId="0" borderId="5" xfId="0" applyFont="1" applyBorder="1" applyAlignment="1">
      <alignment horizontal="right" vertical="center"/>
    </xf>
    <xf numFmtId="0" fontId="38" fillId="0" borderId="1" xfId="1" applyBorder="1" applyAlignment="1" applyProtection="1">
      <alignment vertical="center"/>
    </xf>
    <xf numFmtId="0" fontId="81" fillId="0" borderId="2" xfId="0" applyFont="1" applyBorder="1" applyAlignment="1">
      <alignment vertical="center"/>
    </xf>
    <xf numFmtId="0" fontId="81" fillId="0" borderId="5" xfId="0" applyFont="1" applyBorder="1" applyAlignment="1">
      <alignment horizontal="center" vertical="center"/>
    </xf>
    <xf numFmtId="0" fontId="81" fillId="0" borderId="17" xfId="0" applyFont="1" applyBorder="1" applyAlignment="1">
      <alignment horizontal="right" vertical="center"/>
    </xf>
    <xf numFmtId="0" fontId="42" fillId="0" borderId="3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61" fillId="0" borderId="1" xfId="0" applyFont="1" applyFill="1" applyBorder="1"/>
    <xf numFmtId="3" fontId="71" fillId="0" borderId="1" xfId="0" applyNumberFormat="1" applyFont="1" applyBorder="1" applyAlignment="1">
      <alignment horizontal="center"/>
    </xf>
    <xf numFmtId="3" fontId="42" fillId="0" borderId="1" xfId="4" applyFont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3" fillId="0" borderId="0" xfId="0" applyFont="1" applyBorder="1"/>
    <xf numFmtId="0" fontId="84" fillId="0" borderId="0" xfId="0" applyFont="1" applyBorder="1"/>
    <xf numFmtId="166" fontId="84" fillId="0" borderId="1" xfId="0" applyNumberFormat="1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4" fontId="84" fillId="0" borderId="1" xfId="0" applyNumberFormat="1" applyFont="1" applyBorder="1"/>
    <xf numFmtId="166" fontId="84" fillId="0" borderId="16" xfId="0" applyNumberFormat="1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3" fontId="84" fillId="0" borderId="5" xfId="0" applyNumberFormat="1" applyFont="1" applyBorder="1" applyAlignment="1">
      <alignment horizontal="center"/>
    </xf>
    <xf numFmtId="0" fontId="83" fillId="0" borderId="0" xfId="0" applyFont="1"/>
    <xf numFmtId="0" fontId="85" fillId="0" borderId="0" xfId="0" applyFont="1" applyBorder="1" applyAlignment="1">
      <alignment horizontal="center" wrapText="1"/>
    </xf>
    <xf numFmtId="0" fontId="86" fillId="0" borderId="0" xfId="0" applyFont="1" applyBorder="1"/>
    <xf numFmtId="0" fontId="87" fillId="0" borderId="0" xfId="0" applyFont="1" applyBorder="1"/>
    <xf numFmtId="166" fontId="87" fillId="0" borderId="0" xfId="0" applyNumberFormat="1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" fontId="87" fillId="0" borderId="0" xfId="0" applyNumberFormat="1" applyFont="1" applyBorder="1"/>
    <xf numFmtId="166" fontId="89" fillId="0" borderId="2" xfId="0" applyNumberFormat="1" applyFont="1" applyBorder="1" applyAlignment="1">
      <alignment horizontal="center" vertical="center"/>
    </xf>
    <xf numFmtId="0" fontId="89" fillId="0" borderId="3" xfId="0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/>
    </xf>
    <xf numFmtId="3" fontId="88" fillId="0" borderId="1" xfId="0" applyNumberFormat="1" applyFont="1" applyBorder="1" applyAlignment="1">
      <alignment horizontal="center" vertical="center"/>
    </xf>
    <xf numFmtId="0" fontId="86" fillId="0" borderId="0" xfId="0" applyFont="1"/>
    <xf numFmtId="0" fontId="90" fillId="0" borderId="0" xfId="0" applyFont="1"/>
    <xf numFmtId="0" fontId="90" fillId="0" borderId="0" xfId="0" applyFont="1" applyAlignment="1">
      <alignment vertical="center"/>
    </xf>
    <xf numFmtId="0" fontId="91" fillId="0" borderId="2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/>
    </xf>
    <xf numFmtId="4" fontId="52" fillId="0" borderId="1" xfId="0" applyNumberFormat="1" applyFont="1" applyBorder="1" applyAlignment="1">
      <alignment vertical="center"/>
    </xf>
    <xf numFmtId="0" fontId="83" fillId="0" borderId="19" xfId="0" applyFont="1" applyBorder="1"/>
    <xf numFmtId="0" fontId="86" fillId="0" borderId="19" xfId="0" applyFont="1" applyBorder="1"/>
    <xf numFmtId="0" fontId="90" fillId="0" borderId="19" xfId="0" applyFont="1" applyBorder="1"/>
    <xf numFmtId="0" fontId="90" fillId="0" borderId="0" xfId="0" applyFont="1" applyBorder="1"/>
    <xf numFmtId="0" fontId="23" fillId="0" borderId="0" xfId="0" applyFont="1" applyBorder="1" applyAlignment="1">
      <alignment horizontal="right" wrapText="1"/>
    </xf>
    <xf numFmtId="0" fontId="6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3" fillId="0" borderId="0" xfId="0" applyFont="1" applyBorder="1"/>
    <xf numFmtId="0" fontId="62" fillId="0" borderId="0" xfId="0" applyFont="1" applyBorder="1" applyAlignment="1">
      <alignment horizontal="left" vertical="center"/>
    </xf>
    <xf numFmtId="4" fontId="62" fillId="0" borderId="0" xfId="0" applyNumberFormat="1" applyFont="1" applyBorder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1" fillId="0" borderId="1" xfId="0" applyNumberFormat="1" applyFont="1" applyBorder="1"/>
    <xf numFmtId="4" fontId="43" fillId="4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19" fillId="0" borderId="0" xfId="4" applyFont="1" applyBorder="1" applyAlignment="1">
      <alignment horizontal="center" vertical="center" wrapText="1"/>
    </xf>
    <xf numFmtId="3" fontId="29" fillId="0" borderId="0" xfId="4" applyFont="1" applyAlignment="1">
      <alignment horizontal="center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4" fontId="65" fillId="0" borderId="0" xfId="0" applyNumberFormat="1" applyFont="1" applyBorder="1" applyAlignment="1"/>
    <xf numFmtId="4" fontId="67" fillId="0" borderId="0" xfId="0" applyNumberFormat="1" applyFont="1" applyBorder="1"/>
    <xf numFmtId="0" fontId="13" fillId="0" borderId="0" xfId="0" applyFont="1" applyBorder="1"/>
    <xf numFmtId="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0" fontId="14" fillId="0" borderId="6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4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8" fontId="13" fillId="0" borderId="0" xfId="0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/>
    </xf>
    <xf numFmtId="4" fontId="43" fillId="5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68" fillId="0" borderId="32" xfId="0" applyFont="1" applyBorder="1" applyAlignment="1">
      <alignment horizontal="left"/>
    </xf>
    <xf numFmtId="0" fontId="68" fillId="0" borderId="33" xfId="0" applyFont="1" applyBorder="1" applyAlignment="1">
      <alignment horizontal="left"/>
    </xf>
    <xf numFmtId="0" fontId="68" fillId="0" borderId="34" xfId="0" applyFont="1" applyBorder="1" applyAlignment="1">
      <alignment horizontal="left"/>
    </xf>
    <xf numFmtId="0" fontId="57" fillId="0" borderId="2" xfId="0" applyFont="1" applyBorder="1" applyAlignment="1"/>
    <xf numFmtId="0" fontId="47" fillId="0" borderId="0" xfId="0" applyFont="1" applyBorder="1" applyAlignment="1">
      <alignment horizontal="center"/>
    </xf>
    <xf numFmtId="4" fontId="53" fillId="0" borderId="8" xfId="0" applyNumberFormat="1" applyFont="1" applyBorder="1" applyAlignment="1">
      <alignment horizontal="right"/>
    </xf>
    <xf numFmtId="4" fontId="53" fillId="0" borderId="14" xfId="0" applyNumberFormat="1" applyFont="1" applyBorder="1" applyAlignment="1">
      <alignment horizontal="right"/>
    </xf>
    <xf numFmtId="0" fontId="53" fillId="0" borderId="23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/>
    </xf>
    <xf numFmtId="0" fontId="53" fillId="0" borderId="24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14" fontId="47" fillId="0" borderId="0" xfId="0" applyNumberFormat="1" applyFont="1" applyBorder="1" applyAlignment="1">
      <alignment horizontal="center"/>
    </xf>
    <xf numFmtId="0" fontId="55" fillId="0" borderId="23" xfId="0" applyFont="1" applyBorder="1" applyAlignment="1">
      <alignment horizontal="left"/>
    </xf>
    <xf numFmtId="0" fontId="55" fillId="0" borderId="20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4" fontId="53" fillId="0" borderId="3" xfId="0" applyNumberFormat="1" applyFont="1" applyBorder="1" applyAlignment="1">
      <alignment horizontal="right"/>
    </xf>
    <xf numFmtId="0" fontId="57" fillId="0" borderId="1" xfId="0" applyFont="1" applyBorder="1" applyAlignment="1"/>
    <xf numFmtId="4" fontId="53" fillId="0" borderId="1" xfId="0" applyNumberFormat="1" applyFont="1" applyBorder="1" applyAlignment="1">
      <alignment horizontal="center"/>
    </xf>
    <xf numFmtId="4" fontId="54" fillId="0" borderId="15" xfId="0" applyNumberFormat="1" applyFont="1" applyBorder="1" applyAlignment="1">
      <alignment horizontal="right"/>
    </xf>
    <xf numFmtId="4" fontId="54" fillId="0" borderId="31" xfId="0" applyNumberFormat="1" applyFont="1" applyBorder="1" applyAlignment="1">
      <alignment horizontal="right"/>
    </xf>
    <xf numFmtId="0" fontId="53" fillId="0" borderId="23" xfId="0" applyFont="1" applyBorder="1" applyAlignment="1">
      <alignment horizontal="right"/>
    </xf>
    <xf numFmtId="0" fontId="53" fillId="0" borderId="20" xfId="0" applyFont="1" applyBorder="1" applyAlignment="1">
      <alignment horizontal="right"/>
    </xf>
    <xf numFmtId="0" fontId="53" fillId="0" borderId="21" xfId="0" applyFont="1" applyBorder="1" applyAlignment="1">
      <alignment horizontal="right"/>
    </xf>
    <xf numFmtId="4" fontId="5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7" fillId="0" borderId="10" xfId="0" applyFont="1" applyBorder="1" applyAlignment="1"/>
    <xf numFmtId="0" fontId="57" fillId="0" borderId="11" xfId="0" applyFont="1" applyBorder="1" applyAlignment="1"/>
    <xf numFmtId="0" fontId="65" fillId="0" borderId="5" xfId="0" applyFont="1" applyBorder="1" applyAlignment="1">
      <alignment wrapText="1"/>
    </xf>
    <xf numFmtId="0" fontId="65" fillId="0" borderId="6" xfId="0" applyFont="1" applyBorder="1" applyAlignment="1">
      <alignment wrapText="1"/>
    </xf>
    <xf numFmtId="4" fontId="65" fillId="0" borderId="5" xfId="0" applyNumberFormat="1" applyFont="1" applyBorder="1" applyAlignment="1">
      <alignment wrapText="1"/>
    </xf>
    <xf numFmtId="4" fontId="65" fillId="0" borderId="6" xfId="0" applyNumberFormat="1" applyFont="1" applyBorder="1" applyAlignment="1">
      <alignment wrapText="1"/>
    </xf>
    <xf numFmtId="0" fontId="37" fillId="0" borderId="0" xfId="0" applyFont="1" applyFill="1" applyBorder="1" applyAlignment="1">
      <alignment horizontal="left" wrapText="1"/>
    </xf>
    <xf numFmtId="3" fontId="53" fillId="0" borderId="11" xfId="0" applyNumberFormat="1" applyFont="1" applyBorder="1" applyAlignment="1">
      <alignment horizontal="center"/>
    </xf>
    <xf numFmtId="0" fontId="65" fillId="0" borderId="5" xfId="0" applyFont="1" applyBorder="1" applyAlignment="1">
      <alignment horizontal="left" wrapText="1"/>
    </xf>
    <xf numFmtId="0" fontId="65" fillId="0" borderId="6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5" fillId="0" borderId="1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5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53" fillId="0" borderId="1" xfId="0" applyNumberFormat="1" applyFont="1" applyBorder="1"/>
    <xf numFmtId="4" fontId="53" fillId="0" borderId="13" xfId="0" applyNumberFormat="1" applyFont="1" applyBorder="1"/>
    <xf numFmtId="0" fontId="57" fillId="0" borderId="37" xfId="0" applyFont="1" applyBorder="1" applyAlignment="1">
      <alignment horizontal="left"/>
    </xf>
    <xf numFmtId="0" fontId="5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left"/>
    </xf>
    <xf numFmtId="0" fontId="57" fillId="0" borderId="30" xfId="0" applyFont="1" applyBorder="1" applyAlignment="1">
      <alignment horizontal="left"/>
    </xf>
    <xf numFmtId="4" fontId="53" fillId="0" borderId="30" xfId="0" applyNumberFormat="1" applyFont="1" applyBorder="1"/>
    <xf numFmtId="4" fontId="53" fillId="0" borderId="18" xfId="0" applyNumberFormat="1" applyFont="1" applyBorder="1"/>
    <xf numFmtId="0" fontId="57" fillId="0" borderId="3" xfId="0" applyFont="1" applyBorder="1" applyAlignment="1"/>
    <xf numFmtId="4" fontId="53" fillId="0" borderId="3" xfId="0" applyNumberFormat="1" applyFont="1" applyBorder="1" applyAlignment="1">
      <alignment horizontal="center"/>
    </xf>
    <xf numFmtId="0" fontId="57" fillId="0" borderId="37" xfId="0" applyFont="1" applyBorder="1" applyAlignment="1"/>
    <xf numFmtId="3" fontId="53" fillId="0" borderId="1" xfId="0" applyNumberFormat="1" applyFont="1" applyBorder="1" applyAlignment="1">
      <alignment horizontal="center"/>
    </xf>
    <xf numFmtId="4" fontId="57" fillId="0" borderId="15" xfId="0" applyNumberFormat="1" applyFont="1" applyBorder="1" applyAlignment="1">
      <alignment horizontal="center" vertical="center" wrapText="1"/>
    </xf>
    <xf numFmtId="4" fontId="57" fillId="0" borderId="21" xfId="0" applyNumberFormat="1" applyFont="1" applyBorder="1" applyAlignment="1">
      <alignment horizontal="center" vertical="center" wrapText="1"/>
    </xf>
    <xf numFmtId="0" fontId="57" fillId="0" borderId="25" xfId="0" applyFont="1" applyBorder="1" applyAlignment="1">
      <alignment horizontal="left" vertical="center" wrapText="1"/>
    </xf>
    <xf numFmtId="0" fontId="57" fillId="0" borderId="9" xfId="0" applyFont="1" applyBorder="1" applyAlignment="1">
      <alignment horizontal="left" vertical="center" wrapText="1"/>
    </xf>
    <xf numFmtId="0" fontId="57" fillId="0" borderId="26" xfId="0" applyFont="1" applyBorder="1" applyAlignment="1">
      <alignment horizontal="left" vertical="center" wrapText="1"/>
    </xf>
    <xf numFmtId="0" fontId="57" fillId="0" borderId="27" xfId="0" applyFont="1" applyBorder="1" applyAlignment="1">
      <alignment horizontal="left" vertical="center" wrapText="1"/>
    </xf>
    <xf numFmtId="0" fontId="57" fillId="0" borderId="28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3" fontId="53" fillId="0" borderId="30" xfId="0" applyNumberFormat="1" applyFont="1" applyBorder="1" applyAlignment="1">
      <alignment horizontal="center" vertical="center" wrapText="1"/>
    </xf>
    <xf numFmtId="4" fontId="53" fillId="0" borderId="8" xfId="0" applyNumberFormat="1" applyFont="1" applyBorder="1" applyAlignment="1">
      <alignment horizontal="right" vertical="center"/>
    </xf>
    <xf numFmtId="3" fontId="58" fillId="0" borderId="11" xfId="0" applyNumberFormat="1" applyFont="1" applyBorder="1" applyAlignment="1">
      <alignment horizontal="center" vertical="center" wrapText="1"/>
    </xf>
    <xf numFmtId="0" fontId="71" fillId="0" borderId="0" xfId="0" applyFont="1" applyAlignment="1"/>
    <xf numFmtId="0" fontId="71" fillId="0" borderId="1" xfId="0" applyFont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4" fontId="71" fillId="0" borderId="0" xfId="0" applyNumberFormat="1" applyFont="1" applyAlignment="1">
      <alignment horizontal="left" wrapText="1"/>
    </xf>
    <xf numFmtId="0" fontId="71" fillId="0" borderId="0" xfId="0" applyFont="1" applyAlignment="1">
      <alignment horizontal="center" wrapText="1"/>
    </xf>
    <xf numFmtId="14" fontId="71" fillId="0" borderId="0" xfId="0" applyNumberFormat="1" applyFont="1" applyAlignment="1">
      <alignment horizontal="center"/>
    </xf>
    <xf numFmtId="14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4" fontId="49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/>
    </xf>
    <xf numFmtId="0" fontId="49" fillId="0" borderId="6" xfId="0" applyFont="1" applyBorder="1" applyAlignment="1">
      <alignment horizontal="left" vertical="center"/>
    </xf>
    <xf numFmtId="4" fontId="49" fillId="0" borderId="0" xfId="0" applyNumberFormat="1" applyFont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3" fontId="49" fillId="0" borderId="5" xfId="0" applyNumberFormat="1" applyFont="1" applyBorder="1" applyAlignment="1">
      <alignment horizontal="left" vertical="center"/>
    </xf>
    <xf numFmtId="4" fontId="49" fillId="0" borderId="5" xfId="0" applyNumberFormat="1" applyFont="1" applyBorder="1" applyAlignment="1">
      <alignment horizontal="center" vertical="center" wrapText="1"/>
    </xf>
    <xf numFmtId="4" fontId="49" fillId="0" borderId="22" xfId="0" applyNumberFormat="1" applyFont="1" applyBorder="1" applyAlignment="1">
      <alignment horizontal="center" vertical="center" wrapText="1"/>
    </xf>
    <xf numFmtId="4" fontId="49" fillId="0" borderId="6" xfId="0" applyNumberFormat="1" applyFont="1" applyBorder="1" applyAlignment="1">
      <alignment horizontal="center" vertical="center" wrapText="1"/>
    </xf>
    <xf numFmtId="3" fontId="49" fillId="0" borderId="5" xfId="0" applyNumberFormat="1" applyFont="1" applyBorder="1" applyAlignment="1">
      <alignment horizontal="center" vertical="center"/>
    </xf>
    <xf numFmtId="3" fontId="49" fillId="0" borderId="22" xfId="0" applyNumberFormat="1" applyFont="1" applyBorder="1" applyAlignment="1">
      <alignment horizontal="left" vertical="center"/>
    </xf>
    <xf numFmtId="3" fontId="49" fillId="0" borderId="6" xfId="0" applyNumberFormat="1" applyFont="1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4" fontId="28" fillId="0" borderId="0" xfId="4" applyNumberFormat="1" applyFont="1" applyAlignment="1">
      <alignment horizontal="center"/>
    </xf>
    <xf numFmtId="3" fontId="22" fillId="0" borderId="0" xfId="4" applyFont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65" fillId="0" borderId="2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6" fillId="0" borderId="2" xfId="0" applyFont="1" applyBorder="1" applyAlignment="1">
      <alignment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3" fontId="92" fillId="0" borderId="0" xfId="4" applyFont="1" applyBorder="1" applyAlignment="1">
      <alignment horizontal="center" vertical="center" wrapText="1"/>
    </xf>
    <xf numFmtId="3" fontId="19" fillId="0" borderId="0" xfId="4" applyFont="1" applyBorder="1" applyAlignment="1">
      <alignment horizontal="center" vertical="center" wrapText="1"/>
    </xf>
    <xf numFmtId="3" fontId="42" fillId="0" borderId="1" xfId="4" applyFont="1" applyBorder="1" applyAlignment="1">
      <alignment horizontal="left" vertical="center" wrapText="1"/>
    </xf>
    <xf numFmtId="3" fontId="19" fillId="0" borderId="0" xfId="4" applyFont="1" applyBorder="1" applyAlignment="1">
      <alignment horizontal="left" vertical="center" wrapText="1"/>
    </xf>
    <xf numFmtId="3" fontId="29" fillId="0" borderId="0" xfId="4" applyFont="1" applyAlignment="1">
      <alignment horizontal="center"/>
    </xf>
    <xf numFmtId="0" fontId="42" fillId="0" borderId="1" xfId="0" applyFont="1" applyBorder="1" applyAlignment="1">
      <alignment horizontal="left" vertical="center" wrapText="1"/>
    </xf>
    <xf numFmtId="3" fontId="14" fillId="0" borderId="1" xfId="4" applyFont="1" applyBorder="1" applyAlignment="1">
      <alignment horizontal="center" vertical="center"/>
    </xf>
    <xf numFmtId="3" fontId="40" fillId="0" borderId="1" xfId="4" applyFont="1" applyBorder="1" applyAlignment="1">
      <alignment horizontal="center" vertical="center"/>
    </xf>
    <xf numFmtId="3" fontId="40" fillId="0" borderId="1" xfId="4" applyFont="1" applyBorder="1" applyAlignment="1"/>
    <xf numFmtId="3" fontId="15" fillId="0" borderId="1" xfId="4" applyFont="1" applyBorder="1" applyAlignment="1">
      <alignment horizontal="center" vertical="center" textRotation="90"/>
    </xf>
    <xf numFmtId="3" fontId="15" fillId="0" borderId="1" xfId="4" applyFont="1" applyBorder="1" applyAlignment="1">
      <alignment vertical="center"/>
    </xf>
    <xf numFmtId="3" fontId="15" fillId="0" borderId="1" xfId="4" applyFont="1" applyBorder="1" applyAlignment="1">
      <alignment horizontal="center" vertical="center"/>
    </xf>
    <xf numFmtId="3" fontId="13" fillId="0" borderId="1" xfId="4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0" fillId="0" borderId="0" xfId="0" applyFont="1" applyAlignment="1">
      <alignment horizontal="center"/>
    </xf>
    <xf numFmtId="14" fontId="42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14" fontId="47" fillId="0" borderId="0" xfId="0" applyNumberFormat="1" applyFont="1" applyAlignment="1">
      <alignment horizontal="center"/>
    </xf>
    <xf numFmtId="0" fontId="75" fillId="0" borderId="5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1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left" vertical="center" wrapText="1"/>
    </xf>
    <xf numFmtId="0" fontId="78" fillId="0" borderId="6" xfId="0" applyFont="1" applyBorder="1" applyAlignment="1">
      <alignment horizontal="left" vertical="center" wrapText="1"/>
    </xf>
    <xf numFmtId="0" fontId="50" fillId="0" borderId="0" xfId="0" applyFont="1" applyAlignment="1">
      <alignment horizontal="justify" vertical="center" wrapText="1"/>
    </xf>
    <xf numFmtId="0" fontId="50" fillId="0" borderId="0" xfId="0" applyFont="1" applyAlignment="1">
      <alignment horizontal="justify"/>
    </xf>
    <xf numFmtId="0" fontId="14" fillId="0" borderId="5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Köprü" xfId="1" builtinId="8"/>
    <cellStyle name="Normal" xfId="0" builtinId="0"/>
    <cellStyle name="Normal 2" xfId="2"/>
    <cellStyle name="Normal_ÖĞRENCİ PUANTAJ OCAK YUVARLAMA" xfId="3"/>
    <cellStyle name="Normal_Sayfa7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2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2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2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2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2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3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4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5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6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8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79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0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1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2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3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4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5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6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857250</xdr:colOff>
      <xdr:row>11</xdr:row>
      <xdr:rowOff>0</xdr:rowOff>
    </xdr:to>
    <xdr:sp macro="" textlink="">
      <xdr:nvSpPr>
        <xdr:cNvPr id="1087" name="Metin 8"/>
        <xdr:cNvSpPr txBox="1">
          <a:spLocks noChangeArrowheads="1"/>
        </xdr:cNvSpPr>
      </xdr:nvSpPr>
      <xdr:spPr bwMode="auto">
        <a:xfrm>
          <a:off x="2466975" y="293370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8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8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09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0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1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2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3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1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2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3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4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5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6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7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8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49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857250</xdr:colOff>
      <xdr:row>12</xdr:row>
      <xdr:rowOff>0</xdr:rowOff>
    </xdr:to>
    <xdr:sp macro="" textlink="">
      <xdr:nvSpPr>
        <xdr:cNvPr id="1150" name="Metin 8"/>
        <xdr:cNvSpPr txBox="1">
          <a:spLocks noChangeArrowheads="1"/>
        </xdr:cNvSpPr>
      </xdr:nvSpPr>
      <xdr:spPr bwMode="auto">
        <a:xfrm>
          <a:off x="2466975" y="3181350"/>
          <a:ext cx="29432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5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6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7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8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9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0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1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2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3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4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5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7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8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69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0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1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2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3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4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5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276" name="Metin 8"/>
        <xdr:cNvSpPr txBox="1">
          <a:spLocks noChangeArrowheads="1"/>
        </xdr:cNvSpPr>
      </xdr:nvSpPr>
      <xdr:spPr bwMode="auto">
        <a:xfrm>
          <a:off x="7515225" y="21907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7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7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7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8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29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0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1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2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3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4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5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6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7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8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3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4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5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6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7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8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399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400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401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16</xdr:row>
      <xdr:rowOff>250825</xdr:rowOff>
    </xdr:from>
    <xdr:to>
      <xdr:col>7</xdr:col>
      <xdr:colOff>0</xdr:colOff>
      <xdr:row>16</xdr:row>
      <xdr:rowOff>250825</xdr:rowOff>
    </xdr:to>
    <xdr:sp macro="" textlink="">
      <xdr:nvSpPr>
        <xdr:cNvPr id="1402" name="Metin 8"/>
        <xdr:cNvSpPr txBox="1">
          <a:spLocks noChangeArrowheads="1"/>
        </xdr:cNvSpPr>
      </xdr:nvSpPr>
      <xdr:spPr bwMode="auto">
        <a:xfrm>
          <a:off x="7515225" y="46672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0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1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2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3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4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6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7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8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59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0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1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2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3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4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6350</xdr:rowOff>
    </xdr:from>
    <xdr:to>
      <xdr:col>7</xdr:col>
      <xdr:colOff>0</xdr:colOff>
      <xdr:row>19</xdr:row>
      <xdr:rowOff>6350</xdr:rowOff>
    </xdr:to>
    <xdr:sp macro="" textlink="">
      <xdr:nvSpPr>
        <xdr:cNvPr id="1465" name="Metin 8"/>
        <xdr:cNvSpPr txBox="1">
          <a:spLocks noChangeArrowheads="1"/>
        </xdr:cNvSpPr>
      </xdr:nvSpPr>
      <xdr:spPr bwMode="auto">
        <a:xfrm>
          <a:off x="7515225" y="51625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6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6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6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6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7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8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49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0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19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0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1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2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3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4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5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6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7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19</xdr:row>
      <xdr:rowOff>250825</xdr:rowOff>
    </xdr:from>
    <xdr:to>
      <xdr:col>7</xdr:col>
      <xdr:colOff>0</xdr:colOff>
      <xdr:row>19</xdr:row>
      <xdr:rowOff>250825</xdr:rowOff>
    </xdr:to>
    <xdr:sp macro="" textlink="">
      <xdr:nvSpPr>
        <xdr:cNvPr id="1528" name="Metin 8"/>
        <xdr:cNvSpPr txBox="1">
          <a:spLocks noChangeArrowheads="1"/>
        </xdr:cNvSpPr>
      </xdr:nvSpPr>
      <xdr:spPr bwMode="auto">
        <a:xfrm>
          <a:off x="7515225" y="54102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2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3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4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5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6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7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2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3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4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5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6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7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8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89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90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591" name="Metin 8"/>
        <xdr:cNvSpPr txBox="1">
          <a:spLocks noChangeArrowheads="1"/>
        </xdr:cNvSpPr>
      </xdr:nvSpPr>
      <xdr:spPr bwMode="auto">
        <a:xfrm>
          <a:off x="7515225" y="318135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59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0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1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3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5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6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7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8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49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50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51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52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53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54" name="Metin 8"/>
        <xdr:cNvSpPr txBox="1">
          <a:spLocks noChangeArrowheads="1"/>
        </xdr:cNvSpPr>
      </xdr:nvSpPr>
      <xdr:spPr bwMode="auto">
        <a:xfrm>
          <a:off x="7515225" y="342900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5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5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5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5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5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6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7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8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69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8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09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0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1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2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3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4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5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6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11</xdr:row>
      <xdr:rowOff>0</xdr:rowOff>
    </xdr:from>
    <xdr:to>
      <xdr:col>7</xdr:col>
      <xdr:colOff>3175</xdr:colOff>
      <xdr:row>11</xdr:row>
      <xdr:rowOff>0</xdr:rowOff>
    </xdr:to>
    <xdr:sp macro="" textlink="">
      <xdr:nvSpPr>
        <xdr:cNvPr id="1717" name="Metin 8"/>
        <xdr:cNvSpPr txBox="1">
          <a:spLocks noChangeArrowheads="1"/>
        </xdr:cNvSpPr>
      </xdr:nvSpPr>
      <xdr:spPr bwMode="auto">
        <a:xfrm>
          <a:off x="9353550" y="2933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1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1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2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3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4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5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6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1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2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3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4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5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6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7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8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79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  <xdr:twoCellAnchor>
    <xdr:from>
      <xdr:col>7</xdr:col>
      <xdr:colOff>3175</xdr:colOff>
      <xdr:row>12</xdr:row>
      <xdr:rowOff>0</xdr:rowOff>
    </xdr:from>
    <xdr:to>
      <xdr:col>7</xdr:col>
      <xdr:colOff>3175</xdr:colOff>
      <xdr:row>12</xdr:row>
      <xdr:rowOff>0</xdr:rowOff>
    </xdr:to>
    <xdr:sp macro="" textlink="">
      <xdr:nvSpPr>
        <xdr:cNvPr id="1780" name="Metin 8"/>
        <xdr:cNvSpPr txBox="1">
          <a:spLocks noChangeArrowheads="1"/>
        </xdr:cNvSpPr>
      </xdr:nvSpPr>
      <xdr:spPr bwMode="auto">
        <a:xfrm>
          <a:off x="9353550" y="318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Şubeniz nezdinde Vadesiz Ticari Mevduat hesabı açtırmak istiyoruz. Bunun için gerekli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belgeler ilişikte sunulmuştur. Firmamız Kooperatif sütatüsünde olduğundan vergiden muaf olup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Vergi Levhası yoktur.</a:t>
          </a:r>
        </a:p>
        <a:p>
          <a:pPr algn="l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            Gereğinin yapılmasını arz ederim.</a:t>
          </a:r>
        </a:p>
        <a:p>
          <a:pPr algn="l" rtl="0">
            <a:defRPr sz="1000"/>
          </a:pPr>
          <a:endParaRPr lang="tr-TR" sz="1200" b="0" i="0" u="none" strike="noStrike" baseline="0">
            <a:solidFill>
              <a:srgbClr val="000000"/>
            </a:solidFill>
            <a:latin typeface="Times New Roman Tur"/>
            <a:cs typeface="Times New Roman Tu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kemerotml@hotmail.com" TargetMode="External"/><Relationship Id="rId1" Type="http://schemas.openxmlformats.org/officeDocument/2006/relationships/hyperlink" Target="http://www.kemerotml.meb.k12.t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B1:O117"/>
  <sheetViews>
    <sheetView view="pageBreakPreview" topLeftCell="A10" workbookViewId="0">
      <selection activeCell="H32" sqref="H32:I32"/>
    </sheetView>
  </sheetViews>
  <sheetFormatPr defaultRowHeight="15"/>
  <cols>
    <col min="1" max="1" width="2.140625" customWidth="1"/>
    <col min="2" max="2" width="10.140625" customWidth="1"/>
    <col min="3" max="3" width="19.5703125" customWidth="1"/>
    <col min="4" max="4" width="8.28515625" customWidth="1"/>
    <col min="5" max="5" width="10.28515625" customWidth="1"/>
    <col min="6" max="6" width="11.5703125" customWidth="1"/>
    <col min="7" max="7" width="5.85546875" customWidth="1"/>
    <col min="8" max="8" width="10" customWidth="1"/>
    <col min="9" max="9" width="19.28515625" customWidth="1"/>
    <col min="10" max="10" width="13.42578125" customWidth="1"/>
    <col min="11" max="11" width="21" customWidth="1"/>
    <col min="12" max="12" width="20.28515625" customWidth="1"/>
  </cols>
  <sheetData>
    <row r="1" spans="2:10" ht="15.75" customHeight="1">
      <c r="B1" s="403"/>
      <c r="C1" s="403"/>
      <c r="D1" s="403"/>
      <c r="E1" s="403"/>
      <c r="F1" s="403"/>
      <c r="G1" s="403"/>
      <c r="H1" s="403"/>
      <c r="I1" s="403"/>
      <c r="J1" s="40"/>
    </row>
    <row r="2" spans="2:10" ht="18" customHeight="1">
      <c r="B2" s="408" t="s">
        <v>302</v>
      </c>
      <c r="C2" s="408"/>
      <c r="D2" s="408"/>
      <c r="E2" s="408"/>
      <c r="F2" s="408"/>
      <c r="G2" s="408"/>
      <c r="H2" s="408"/>
      <c r="I2" s="408"/>
      <c r="J2" s="42"/>
    </row>
    <row r="3" spans="2:10" ht="18" customHeight="1">
      <c r="B3" s="407" t="s">
        <v>0</v>
      </c>
      <c r="C3" s="407"/>
      <c r="D3" s="407"/>
      <c r="E3" s="407"/>
      <c r="F3" s="407"/>
      <c r="G3" s="407"/>
      <c r="H3" s="407"/>
      <c r="I3" s="407"/>
      <c r="J3" s="40"/>
    </row>
    <row r="4" spans="2:10" ht="18" customHeight="1">
      <c r="B4" s="406" t="s">
        <v>333</v>
      </c>
      <c r="C4" s="406"/>
      <c r="D4" s="406"/>
      <c r="E4" s="406"/>
      <c r="F4" s="406"/>
      <c r="G4" s="406"/>
      <c r="H4" s="406"/>
      <c r="I4" s="406"/>
      <c r="J4" s="41"/>
    </row>
    <row r="5" spans="2:10" ht="5.25" customHeight="1" thickBot="1">
      <c r="B5" s="404"/>
      <c r="C5" s="404"/>
      <c r="D5" s="404"/>
      <c r="E5" s="404"/>
      <c r="F5" s="404"/>
      <c r="G5" s="405"/>
      <c r="H5" s="405"/>
      <c r="I5" s="405"/>
      <c r="J5" s="20"/>
    </row>
    <row r="6" spans="2:10" ht="18" customHeight="1">
      <c r="B6" s="165" t="s">
        <v>204</v>
      </c>
      <c r="C6" s="166"/>
      <c r="D6" s="166"/>
      <c r="E6" s="166"/>
      <c r="F6" s="166"/>
      <c r="G6" s="166"/>
      <c r="H6" s="166"/>
      <c r="I6" s="167"/>
      <c r="J6" s="26"/>
    </row>
    <row r="7" spans="2:10" ht="18" customHeight="1">
      <c r="B7" s="401" t="s">
        <v>1</v>
      </c>
      <c r="C7" s="402"/>
      <c r="D7" s="402"/>
      <c r="E7" s="402"/>
      <c r="F7" s="402"/>
      <c r="G7" s="399">
        <v>70522.3</v>
      </c>
      <c r="H7" s="399"/>
      <c r="I7" s="400"/>
      <c r="J7" s="26"/>
    </row>
    <row r="8" spans="2:10" ht="18" customHeight="1">
      <c r="B8" s="401" t="s">
        <v>2</v>
      </c>
      <c r="C8" s="402"/>
      <c r="D8" s="402"/>
      <c r="E8" s="402"/>
      <c r="F8" s="402"/>
      <c r="G8" s="399">
        <v>11100.44</v>
      </c>
      <c r="H8" s="399"/>
      <c r="I8" s="400"/>
      <c r="J8" s="26"/>
    </row>
    <row r="9" spans="2:10" ht="18" customHeight="1">
      <c r="B9" s="401" t="s">
        <v>70</v>
      </c>
      <c r="C9" s="402"/>
      <c r="D9" s="402"/>
      <c r="E9" s="402"/>
      <c r="F9" s="402"/>
      <c r="G9" s="399">
        <f>G8/3</f>
        <v>3700.146666666667</v>
      </c>
      <c r="H9" s="399"/>
      <c r="I9" s="400"/>
      <c r="J9" s="26"/>
    </row>
    <row r="10" spans="2:10" ht="18" customHeight="1">
      <c r="B10" s="401" t="s">
        <v>66</v>
      </c>
      <c r="C10" s="402"/>
      <c r="D10" s="402"/>
      <c r="E10" s="402"/>
      <c r="F10" s="402"/>
      <c r="G10" s="399">
        <v>832.86</v>
      </c>
      <c r="H10" s="399"/>
      <c r="I10" s="400"/>
      <c r="J10" s="26"/>
    </row>
    <row r="11" spans="2:10" ht="18" customHeight="1">
      <c r="B11" s="401" t="s">
        <v>67</v>
      </c>
      <c r="C11" s="402"/>
      <c r="D11" s="402"/>
      <c r="E11" s="402"/>
      <c r="F11" s="402"/>
      <c r="G11" s="399">
        <f>G10/3</f>
        <v>277.62</v>
      </c>
      <c r="H11" s="399"/>
      <c r="I11" s="400"/>
      <c r="J11" s="26"/>
    </row>
    <row r="12" spans="2:10" ht="18" customHeight="1">
      <c r="B12" s="401" t="s">
        <v>58</v>
      </c>
      <c r="C12" s="402"/>
      <c r="D12" s="402"/>
      <c r="E12" s="402"/>
      <c r="F12" s="402"/>
      <c r="G12" s="399">
        <f>G8-G10</f>
        <v>10267.58</v>
      </c>
      <c r="H12" s="399"/>
      <c r="I12" s="400"/>
      <c r="J12" s="26"/>
    </row>
    <row r="13" spans="2:10" ht="18" customHeight="1" thickBot="1">
      <c r="B13" s="409" t="s">
        <v>69</v>
      </c>
      <c r="C13" s="410"/>
      <c r="D13" s="410"/>
      <c r="E13" s="410"/>
      <c r="F13" s="410"/>
      <c r="G13" s="411">
        <f>G12/3</f>
        <v>3422.5266666666666</v>
      </c>
      <c r="H13" s="411"/>
      <c r="I13" s="412">
        <f>ROUND((G9-G11),2)</f>
        <v>3422.53</v>
      </c>
      <c r="J13" s="26"/>
    </row>
    <row r="14" spans="2:10" ht="18" customHeight="1" thickBot="1">
      <c r="B14" s="106"/>
      <c r="C14" s="43"/>
      <c r="D14" s="43"/>
      <c r="E14" s="43"/>
      <c r="F14" s="43"/>
      <c r="G14" s="43" t="s">
        <v>3</v>
      </c>
      <c r="H14" s="59"/>
      <c r="I14" s="59"/>
      <c r="J14" s="26"/>
    </row>
    <row r="15" spans="2:10" ht="18" customHeight="1">
      <c r="B15" s="377" t="s">
        <v>205</v>
      </c>
      <c r="C15" s="378"/>
      <c r="D15" s="378"/>
      <c r="E15" s="378"/>
      <c r="F15" s="378"/>
      <c r="G15" s="384">
        <v>5</v>
      </c>
      <c r="H15" s="384"/>
      <c r="I15" s="168" t="s">
        <v>54</v>
      </c>
      <c r="J15" s="26"/>
    </row>
    <row r="16" spans="2:10" ht="18" customHeight="1">
      <c r="B16" s="415" t="s">
        <v>206</v>
      </c>
      <c r="C16" s="368"/>
      <c r="D16" s="368"/>
      <c r="E16" s="368"/>
      <c r="F16" s="368"/>
      <c r="G16" s="416">
        <v>8</v>
      </c>
      <c r="H16" s="416"/>
      <c r="I16" s="169" t="s">
        <v>55</v>
      </c>
      <c r="J16" s="26"/>
    </row>
    <row r="17" spans="2:15" ht="18" customHeight="1" thickBot="1">
      <c r="B17" s="178"/>
      <c r="C17" s="178"/>
      <c r="D17" s="178"/>
      <c r="E17" s="178"/>
      <c r="F17" s="178"/>
      <c r="G17" s="179"/>
      <c r="H17" s="179"/>
      <c r="I17" s="180"/>
      <c r="J17" s="26"/>
      <c r="K17" s="46" t="s">
        <v>193</v>
      </c>
      <c r="L17" s="46" t="s">
        <v>262</v>
      </c>
      <c r="M17" s="36">
        <v>199</v>
      </c>
      <c r="O17">
        <f>M17*N20</f>
        <v>86.433680203045682</v>
      </c>
    </row>
    <row r="18" spans="2:15" ht="18" customHeight="1" thickBot="1">
      <c r="B18" s="377" t="s">
        <v>218</v>
      </c>
      <c r="C18" s="378"/>
      <c r="D18" s="378"/>
      <c r="E18" s="378"/>
      <c r="F18" s="378"/>
      <c r="G18" s="384">
        <v>1</v>
      </c>
      <c r="H18" s="384"/>
      <c r="I18" s="181">
        <f>H30</f>
        <v>171.13</v>
      </c>
      <c r="J18" s="26"/>
      <c r="K18" s="46" t="s">
        <v>194</v>
      </c>
      <c r="L18" s="46" t="s">
        <v>262</v>
      </c>
      <c r="M18" s="36">
        <v>167</v>
      </c>
      <c r="O18">
        <f>N20*M18</f>
        <v>72.534796954314714</v>
      </c>
    </row>
    <row r="19" spans="2:15" ht="18" customHeight="1" thickBot="1">
      <c r="B19" s="182"/>
      <c r="C19" s="182"/>
      <c r="D19" s="182"/>
      <c r="E19" s="182"/>
      <c r="F19" s="182"/>
      <c r="G19" s="183"/>
      <c r="H19" s="183"/>
      <c r="I19" s="184"/>
      <c r="J19" s="26"/>
      <c r="K19" s="14" t="s">
        <v>266</v>
      </c>
      <c r="L19" s="46" t="s">
        <v>262</v>
      </c>
      <c r="M19" s="36">
        <v>28</v>
      </c>
      <c r="O19">
        <f>M19*N20</f>
        <v>12.161522842639593</v>
      </c>
    </row>
    <row r="20" spans="2:15" s="45" customFormat="1" ht="26.25" customHeight="1">
      <c r="B20" s="425" t="s">
        <v>213</v>
      </c>
      <c r="C20" s="426"/>
      <c r="D20" s="426"/>
      <c r="E20" s="426"/>
      <c r="F20" s="427"/>
      <c r="G20" s="433" t="s">
        <v>214</v>
      </c>
      <c r="H20" s="433"/>
      <c r="I20" s="175" t="s">
        <v>212</v>
      </c>
      <c r="J20" s="174"/>
      <c r="K20"/>
      <c r="L20"/>
      <c r="M20" s="36">
        <f>SUM(M17:M19)</f>
        <v>394</v>
      </c>
      <c r="N20">
        <f>I18/M20</f>
        <v>0.43434010152284264</v>
      </c>
    </row>
    <row r="21" spans="2:15" s="45" customFormat="1" ht="18" customHeight="1" thickBot="1">
      <c r="B21" s="428"/>
      <c r="C21" s="429"/>
      <c r="D21" s="429"/>
      <c r="E21" s="429"/>
      <c r="F21" s="430"/>
      <c r="G21" s="431">
        <f>'AYLIK MATRAHLAR'!N32</f>
        <v>258.25618279569892</v>
      </c>
      <c r="H21" s="431"/>
      <c r="I21" s="176">
        <f>H37/G21</f>
        <v>9.2767227257255822</v>
      </c>
      <c r="J21" s="174"/>
    </row>
    <row r="22" spans="2:15" s="45" customFormat="1" ht="18" customHeight="1" thickBot="1">
      <c r="B22" s="185"/>
      <c r="C22" s="185"/>
      <c r="D22" s="185"/>
      <c r="E22" s="185"/>
      <c r="F22" s="186"/>
      <c r="G22" s="187"/>
      <c r="H22" s="188"/>
      <c r="I22" s="189"/>
      <c r="J22" s="174"/>
    </row>
    <row r="23" spans="2:15" ht="28.5" customHeight="1" thickBot="1">
      <c r="B23" s="419" t="s">
        <v>209</v>
      </c>
      <c r="C23" s="420"/>
      <c r="D23" s="420"/>
      <c r="E23" s="420"/>
      <c r="F23" s="421"/>
      <c r="G23" s="417" t="s">
        <v>207</v>
      </c>
      <c r="H23" s="418"/>
      <c r="I23" s="173" t="s">
        <v>208</v>
      </c>
      <c r="J23" s="26"/>
    </row>
    <row r="24" spans="2:15" s="171" customFormat="1" ht="22.5" customHeight="1" thickBot="1">
      <c r="B24" s="422"/>
      <c r="C24" s="423"/>
      <c r="D24" s="423"/>
      <c r="E24" s="423"/>
      <c r="F24" s="424"/>
      <c r="G24" s="432">
        <v>2825.9</v>
      </c>
      <c r="H24" s="432"/>
      <c r="I24" s="172">
        <f>G24*12</f>
        <v>33910.800000000003</v>
      </c>
      <c r="J24" s="170"/>
    </row>
    <row r="25" spans="2:15" ht="18" customHeight="1" thickBot="1">
      <c r="B25" s="351"/>
      <c r="C25" s="352"/>
      <c r="D25" s="352"/>
      <c r="E25" s="352"/>
      <c r="F25" s="352"/>
      <c r="G25" s="352"/>
      <c r="H25" s="352"/>
      <c r="I25" s="353"/>
      <c r="J25" s="26"/>
    </row>
    <row r="26" spans="2:15" ht="18" customHeight="1" thickBot="1">
      <c r="B26" s="107"/>
      <c r="C26" s="108"/>
      <c r="D26" s="108"/>
      <c r="E26" s="108"/>
      <c r="F26" s="108"/>
      <c r="G26" s="108"/>
      <c r="H26" s="108"/>
      <c r="I26" s="108"/>
      <c r="J26" s="26"/>
    </row>
    <row r="27" spans="2:15" ht="18" customHeight="1" thickBot="1">
      <c r="B27" s="364" t="s">
        <v>77</v>
      </c>
      <c r="C27" s="365"/>
      <c r="D27" s="365"/>
      <c r="E27" s="366"/>
      <c r="F27" s="157">
        <f>I13</f>
        <v>3422.53</v>
      </c>
      <c r="G27" s="158">
        <v>0.25</v>
      </c>
      <c r="H27" s="356">
        <f>F27*G27</f>
        <v>855.63250000000005</v>
      </c>
      <c r="I27" s="357"/>
      <c r="J27" s="27"/>
    </row>
    <row r="28" spans="2:15" ht="18" customHeight="1">
      <c r="B28" s="413" t="s">
        <v>195</v>
      </c>
      <c r="C28" s="413"/>
      <c r="D28" s="156">
        <v>0.08</v>
      </c>
      <c r="E28" s="414">
        <f>I13</f>
        <v>3422.53</v>
      </c>
      <c r="F28" s="414"/>
      <c r="G28" s="414"/>
      <c r="H28" s="367">
        <f>ROUND( (D28*E28),2)</f>
        <v>273.8</v>
      </c>
      <c r="I28" s="367"/>
      <c r="J28" s="39"/>
    </row>
    <row r="29" spans="2:15" ht="18" customHeight="1">
      <c r="B29" s="368" t="s">
        <v>196</v>
      </c>
      <c r="C29" s="368"/>
      <c r="D29" s="155">
        <v>0.05</v>
      </c>
      <c r="E29" s="369">
        <f>E28</f>
        <v>3422.53</v>
      </c>
      <c r="F29" s="369"/>
      <c r="G29" s="369"/>
      <c r="H29" s="367">
        <f>ROUND( (D29*E29),2)</f>
        <v>171.13</v>
      </c>
      <c r="I29" s="367"/>
      <c r="J29" s="39"/>
    </row>
    <row r="30" spans="2:15" ht="18" customHeight="1">
      <c r="B30" s="368" t="s">
        <v>199</v>
      </c>
      <c r="C30" s="368"/>
      <c r="D30" s="155">
        <v>0.05</v>
      </c>
      <c r="E30" s="369">
        <f>E29</f>
        <v>3422.53</v>
      </c>
      <c r="F30" s="369"/>
      <c r="G30" s="369"/>
      <c r="H30" s="367">
        <f>ROUND( (D30*E30),2)</f>
        <v>171.13</v>
      </c>
      <c r="I30" s="367"/>
      <c r="J30" s="39"/>
    </row>
    <row r="31" spans="2:15" ht="18" customHeight="1">
      <c r="B31" s="368" t="s">
        <v>200</v>
      </c>
      <c r="C31" s="368"/>
      <c r="D31" s="155">
        <v>0.05</v>
      </c>
      <c r="E31" s="369">
        <f>E30</f>
        <v>3422.53</v>
      </c>
      <c r="F31" s="369"/>
      <c r="G31" s="369"/>
      <c r="H31" s="367">
        <f>ROUND( (D31*E31),2)</f>
        <v>171.13</v>
      </c>
      <c r="I31" s="367"/>
      <c r="J31" s="39"/>
    </row>
    <row r="32" spans="2:15" ht="18" customHeight="1" thickBot="1">
      <c r="B32" s="354" t="s">
        <v>201</v>
      </c>
      <c r="C32" s="354"/>
      <c r="D32" s="159">
        <v>0.02</v>
      </c>
      <c r="E32" s="375">
        <f>E31</f>
        <v>3422.53</v>
      </c>
      <c r="F32" s="375"/>
      <c r="G32" s="375"/>
      <c r="H32" s="367">
        <f>ROUNDUP( (D32*E32),2)</f>
        <v>68.460000000000008</v>
      </c>
      <c r="I32" s="367"/>
      <c r="J32" s="39"/>
    </row>
    <row r="33" spans="2:10" ht="18" customHeight="1" thickBot="1">
      <c r="B33" s="372" t="s">
        <v>197</v>
      </c>
      <c r="C33" s="373"/>
      <c r="D33" s="373"/>
      <c r="E33" s="373"/>
      <c r="F33" s="373"/>
      <c r="G33" s="374"/>
      <c r="H33" s="370">
        <f>SUM(H28:I32)</f>
        <v>855.65</v>
      </c>
      <c r="I33" s="371"/>
      <c r="J33" s="39"/>
    </row>
    <row r="34" spans="2:10" ht="18" customHeight="1" thickBot="1">
      <c r="B34" s="109"/>
      <c r="C34" s="58"/>
      <c r="D34" s="58"/>
      <c r="E34" s="110"/>
      <c r="F34" s="110"/>
      <c r="G34" s="111"/>
      <c r="H34" s="111"/>
      <c r="I34" s="68"/>
      <c r="J34" s="28"/>
    </row>
    <row r="35" spans="2:10" ht="18" customHeight="1" thickBot="1">
      <c r="B35" s="361" t="s">
        <v>198</v>
      </c>
      <c r="C35" s="362"/>
      <c r="D35" s="362"/>
      <c r="E35" s="362"/>
      <c r="F35" s="157">
        <f>I13</f>
        <v>3422.53</v>
      </c>
      <c r="G35" s="158">
        <v>0.05</v>
      </c>
      <c r="H35" s="356">
        <f>F35*G35</f>
        <v>171.12650000000002</v>
      </c>
      <c r="I35" s="357" t="s">
        <v>44</v>
      </c>
      <c r="J35" s="29"/>
    </row>
    <row r="36" spans="2:10" ht="18" customHeight="1" thickBot="1">
      <c r="C36" s="104"/>
      <c r="D36" s="104"/>
      <c r="E36" s="103"/>
      <c r="F36" s="103"/>
      <c r="G36" s="68"/>
      <c r="H36" s="68"/>
      <c r="I36" s="112"/>
      <c r="J36" s="29"/>
    </row>
    <row r="37" spans="2:10" ht="18" customHeight="1" thickBot="1">
      <c r="B37" s="361" t="s">
        <v>202</v>
      </c>
      <c r="C37" s="362"/>
      <c r="D37" s="362"/>
      <c r="E37" s="362"/>
      <c r="F37" s="157">
        <f>I13</f>
        <v>3422.53</v>
      </c>
      <c r="G37" s="158">
        <v>0.7</v>
      </c>
      <c r="H37" s="356">
        <f>F37*G37</f>
        <v>2395.7710000000002</v>
      </c>
      <c r="I37" s="357" t="s">
        <v>44</v>
      </c>
    </row>
    <row r="38" spans="2:10" ht="18" customHeight="1" thickBot="1">
      <c r="B38" s="160"/>
      <c r="C38" s="161"/>
      <c r="D38" s="161"/>
      <c r="E38" s="162"/>
      <c r="F38" s="162"/>
      <c r="G38" s="163"/>
      <c r="H38" s="163"/>
      <c r="I38" s="164"/>
      <c r="J38" s="29"/>
    </row>
    <row r="39" spans="2:10" ht="18" customHeight="1" thickBot="1">
      <c r="B39" s="358" t="s">
        <v>203</v>
      </c>
      <c r="C39" s="359"/>
      <c r="D39" s="359"/>
      <c r="E39" s="359"/>
      <c r="F39" s="359"/>
      <c r="G39" s="360"/>
      <c r="H39" s="356">
        <f>ROUNDDOWN((H33+H35+H37),1)</f>
        <v>3422.5</v>
      </c>
      <c r="I39" s="357" t="s">
        <v>44</v>
      </c>
      <c r="J39" s="30"/>
    </row>
    <row r="40" spans="2:10" ht="18" customHeight="1">
      <c r="B40" s="3"/>
      <c r="C40" s="3"/>
      <c r="D40" s="3"/>
      <c r="E40" s="3"/>
      <c r="F40" s="101" t="s">
        <v>3</v>
      </c>
      <c r="G40" s="101"/>
      <c r="H40" s="101"/>
      <c r="I40" s="3"/>
      <c r="J40" s="1"/>
    </row>
    <row r="41" spans="2:10" ht="18" customHeight="1">
      <c r="B41" s="2"/>
      <c r="C41" s="3"/>
      <c r="D41" s="3"/>
      <c r="E41" s="3"/>
      <c r="F41" s="39"/>
      <c r="G41" s="39"/>
      <c r="H41" s="39"/>
      <c r="I41" s="102"/>
      <c r="J41" s="44"/>
    </row>
    <row r="42" spans="2:10" ht="18" customHeight="1">
      <c r="B42" s="105" t="s">
        <v>53</v>
      </c>
      <c r="C42" s="105"/>
      <c r="D42" s="105" t="s">
        <v>51</v>
      </c>
      <c r="E42" s="2"/>
      <c r="F42" s="105"/>
      <c r="G42" s="355" t="s">
        <v>52</v>
      </c>
      <c r="H42" s="355"/>
      <c r="I42" s="355"/>
    </row>
    <row r="43" spans="2:10" ht="18" customHeight="1">
      <c r="B43" s="105"/>
      <c r="C43" s="105"/>
      <c r="D43" s="105"/>
      <c r="E43" s="2"/>
      <c r="F43" s="105"/>
      <c r="G43" s="363">
        <v>44202</v>
      </c>
      <c r="H43" s="355"/>
      <c r="I43" s="355"/>
    </row>
    <row r="44" spans="2:10" ht="18" customHeight="1">
      <c r="B44" s="113"/>
      <c r="C44" s="105"/>
      <c r="D44" s="105"/>
      <c r="E44" s="2"/>
      <c r="F44" s="105"/>
      <c r="G44" s="355"/>
      <c r="H44" s="355"/>
      <c r="I44" s="355"/>
    </row>
    <row r="45" spans="2:10" ht="18" customHeight="1">
      <c r="B45" s="105" t="s">
        <v>334</v>
      </c>
      <c r="C45" s="105"/>
      <c r="D45" s="105" t="s">
        <v>335</v>
      </c>
      <c r="E45" s="2"/>
      <c r="F45" s="105"/>
      <c r="G45" s="355" t="s">
        <v>300</v>
      </c>
      <c r="H45" s="355"/>
      <c r="I45" s="355"/>
    </row>
    <row r="46" spans="2:10" ht="18" customHeight="1">
      <c r="B46" s="105" t="s">
        <v>17</v>
      </c>
      <c r="C46" s="105"/>
      <c r="D46" s="105" t="s">
        <v>56</v>
      </c>
      <c r="E46" s="2"/>
      <c r="F46" s="105"/>
      <c r="G46" s="355" t="s">
        <v>20</v>
      </c>
      <c r="H46" s="355"/>
      <c r="I46" s="355"/>
    </row>
    <row r="47" spans="2:10">
      <c r="B47" s="2"/>
      <c r="C47" s="2"/>
      <c r="D47" s="2"/>
      <c r="E47" s="2"/>
      <c r="F47" s="2"/>
      <c r="G47" s="2"/>
      <c r="H47" s="2"/>
      <c r="I47" s="2"/>
    </row>
    <row r="53" spans="2:10">
      <c r="C53" s="387" t="s">
        <v>143</v>
      </c>
      <c r="D53" s="387"/>
      <c r="E53" s="387"/>
      <c r="F53" s="387"/>
      <c r="G53" s="387"/>
      <c r="H53" s="387"/>
      <c r="I53" s="387"/>
    </row>
    <row r="54" spans="2:10">
      <c r="C54" s="387" t="s">
        <v>144</v>
      </c>
      <c r="D54" s="387"/>
      <c r="E54" s="387"/>
      <c r="F54" s="387"/>
      <c r="G54" s="387"/>
      <c r="H54" s="387"/>
      <c r="I54" s="387"/>
    </row>
    <row r="55" spans="2:10">
      <c r="C55" s="387" t="s">
        <v>145</v>
      </c>
      <c r="D55" s="387"/>
      <c r="E55" s="387"/>
      <c r="F55" s="387"/>
      <c r="G55" s="387"/>
      <c r="H55" s="387"/>
      <c r="I55" s="387"/>
    </row>
    <row r="56" spans="2:10">
      <c r="C56" s="387" t="s">
        <v>146</v>
      </c>
      <c r="D56" s="387"/>
      <c r="E56" s="387"/>
      <c r="F56" s="387"/>
      <c r="G56" s="387"/>
      <c r="H56" s="387"/>
      <c r="I56" s="139"/>
    </row>
    <row r="58" spans="2:10">
      <c r="B58" s="388" t="s">
        <v>147</v>
      </c>
      <c r="C58" s="388"/>
      <c r="D58" s="388"/>
      <c r="E58" s="388"/>
      <c r="F58" s="388"/>
      <c r="G58" s="388"/>
      <c r="H58" s="388"/>
      <c r="I58" s="388"/>
      <c r="J58" s="388"/>
    </row>
    <row r="59" spans="2:10">
      <c r="B59" t="s">
        <v>148</v>
      </c>
    </row>
    <row r="61" spans="2:10">
      <c r="B61">
        <v>1</v>
      </c>
      <c r="C61" s="140" t="s">
        <v>149</v>
      </c>
      <c r="D61" s="140"/>
      <c r="E61" s="140" t="s">
        <v>150</v>
      </c>
    </row>
    <row r="63" spans="2:10">
      <c r="C63" s="140" t="s">
        <v>1</v>
      </c>
      <c r="D63" s="140"/>
      <c r="E63" s="140"/>
      <c r="F63" s="141" t="s">
        <v>151</v>
      </c>
      <c r="G63" s="141"/>
      <c r="H63" s="141"/>
    </row>
    <row r="65" spans="2:7">
      <c r="B65" s="142" t="s">
        <v>3</v>
      </c>
      <c r="C65" s="140" t="s">
        <v>152</v>
      </c>
      <c r="D65" s="140"/>
      <c r="E65" s="140" t="s">
        <v>153</v>
      </c>
      <c r="F65" t="s">
        <v>154</v>
      </c>
    </row>
    <row r="66" spans="2:7">
      <c r="E66" t="s">
        <v>155</v>
      </c>
      <c r="F66" t="s">
        <v>3</v>
      </c>
    </row>
    <row r="67" spans="2:7">
      <c r="C67" s="140" t="s">
        <v>156</v>
      </c>
      <c r="D67" s="140"/>
      <c r="E67" s="140" t="s">
        <v>153</v>
      </c>
      <c r="F67" t="s">
        <v>157</v>
      </c>
    </row>
    <row r="69" spans="2:7">
      <c r="C69" t="s">
        <v>158</v>
      </c>
      <c r="F69" s="143" t="s">
        <v>159</v>
      </c>
    </row>
    <row r="70" spans="2:7">
      <c r="C70" s="140" t="s">
        <v>160</v>
      </c>
      <c r="D70" s="140"/>
      <c r="E70" s="140" t="s">
        <v>161</v>
      </c>
      <c r="F70" t="s">
        <v>3</v>
      </c>
    </row>
    <row r="72" spans="2:7">
      <c r="C72" s="140" t="s">
        <v>162</v>
      </c>
      <c r="D72" s="140"/>
      <c r="E72" s="140" t="s">
        <v>3</v>
      </c>
      <c r="F72" s="144">
        <v>5</v>
      </c>
    </row>
    <row r="74" spans="2:7">
      <c r="C74" t="s">
        <v>163</v>
      </c>
      <c r="E74" t="s">
        <v>164</v>
      </c>
      <c r="F74" s="143" t="s">
        <v>165</v>
      </c>
    </row>
    <row r="75" spans="2:7">
      <c r="C75" s="140" t="s">
        <v>166</v>
      </c>
      <c r="D75" s="140"/>
      <c r="E75" s="140"/>
    </row>
    <row r="77" spans="2:7">
      <c r="B77" s="142" t="s">
        <v>167</v>
      </c>
      <c r="C77" s="140" t="s">
        <v>168</v>
      </c>
      <c r="D77" s="140"/>
      <c r="E77" s="140"/>
      <c r="F77" s="140"/>
    </row>
    <row r="79" spans="2:7">
      <c r="C79" s="140" t="s">
        <v>169</v>
      </c>
      <c r="D79" s="140"/>
      <c r="E79" s="140"/>
      <c r="F79" t="s">
        <v>170</v>
      </c>
      <c r="G79" t="s">
        <v>171</v>
      </c>
    </row>
    <row r="80" spans="2:7">
      <c r="C80" s="145" t="s">
        <v>160</v>
      </c>
    </row>
    <row r="82" spans="2:9">
      <c r="C82" t="s">
        <v>172</v>
      </c>
    </row>
    <row r="84" spans="2:9">
      <c r="B84" s="142" t="s">
        <v>173</v>
      </c>
      <c r="C84" s="140" t="s">
        <v>174</v>
      </c>
      <c r="D84" s="140"/>
      <c r="E84" s="140"/>
      <c r="F84" s="140"/>
    </row>
    <row r="86" spans="2:9">
      <c r="C86" s="143" t="s">
        <v>175</v>
      </c>
    </row>
    <row r="88" spans="2:9">
      <c r="B88" s="146" t="s">
        <v>18</v>
      </c>
      <c r="C88" s="389" t="s">
        <v>31</v>
      </c>
      <c r="D88" s="391" t="s">
        <v>22</v>
      </c>
      <c r="E88" s="392"/>
      <c r="F88" s="391" t="s">
        <v>176</v>
      </c>
      <c r="G88" s="392"/>
      <c r="H88" s="395">
        <v>0.25</v>
      </c>
      <c r="I88" s="397" t="s">
        <v>177</v>
      </c>
    </row>
    <row r="89" spans="2:9">
      <c r="B89" s="147" t="s">
        <v>41</v>
      </c>
      <c r="C89" s="390"/>
      <c r="D89" s="393"/>
      <c r="E89" s="394"/>
      <c r="F89" s="393"/>
      <c r="G89" s="394"/>
      <c r="H89" s="396"/>
      <c r="I89" s="398"/>
    </row>
    <row r="90" spans="2:9">
      <c r="B90" s="127">
        <v>1</v>
      </c>
      <c r="C90" s="127" t="s">
        <v>91</v>
      </c>
      <c r="D90" s="379" t="s">
        <v>92</v>
      </c>
      <c r="E90" s="380"/>
      <c r="F90" s="381">
        <v>91340</v>
      </c>
      <c r="G90" s="382"/>
      <c r="H90" s="148">
        <v>4.25</v>
      </c>
      <c r="I90" s="149">
        <f>H90*F90/100</f>
        <v>3881.95</v>
      </c>
    </row>
    <row r="91" spans="2:9">
      <c r="B91" s="127">
        <v>2</v>
      </c>
      <c r="C91" s="127" t="s">
        <v>93</v>
      </c>
      <c r="D91" s="385" t="s">
        <v>92</v>
      </c>
      <c r="E91" s="386"/>
      <c r="F91" s="381">
        <v>91340</v>
      </c>
      <c r="G91" s="382"/>
      <c r="H91" s="148">
        <v>3.75</v>
      </c>
      <c r="I91" s="149">
        <f t="shared" ref="I91:I99" si="0">H91*F91/100</f>
        <v>3425.25</v>
      </c>
    </row>
    <row r="92" spans="2:9">
      <c r="B92" s="127">
        <v>3</v>
      </c>
      <c r="C92" s="127" t="s">
        <v>94</v>
      </c>
      <c r="D92" s="385" t="s">
        <v>178</v>
      </c>
      <c r="E92" s="386"/>
      <c r="F92" s="381">
        <v>91340</v>
      </c>
      <c r="G92" s="382"/>
      <c r="H92" s="148">
        <v>5</v>
      </c>
      <c r="I92" s="149">
        <f t="shared" si="0"/>
        <v>4567</v>
      </c>
    </row>
    <row r="93" spans="2:9">
      <c r="B93" s="127">
        <v>4</v>
      </c>
      <c r="C93" s="127" t="s">
        <v>96</v>
      </c>
      <c r="D93" s="379" t="s">
        <v>97</v>
      </c>
      <c r="E93" s="380"/>
      <c r="F93" s="381">
        <v>91340</v>
      </c>
      <c r="G93" s="382"/>
      <c r="H93" s="148">
        <v>5</v>
      </c>
      <c r="I93" s="149">
        <f t="shared" si="0"/>
        <v>4567</v>
      </c>
    </row>
    <row r="94" spans="2:9">
      <c r="B94" s="127">
        <v>5</v>
      </c>
      <c r="C94" s="127" t="s">
        <v>98</v>
      </c>
      <c r="D94" s="379" t="s">
        <v>99</v>
      </c>
      <c r="E94" s="380"/>
      <c r="F94" s="381">
        <v>91340</v>
      </c>
      <c r="G94" s="382"/>
      <c r="H94" s="148">
        <v>1.2</v>
      </c>
      <c r="I94" s="149">
        <f t="shared" si="0"/>
        <v>1096.08</v>
      </c>
    </row>
    <row r="95" spans="2:9">
      <c r="B95" s="127">
        <v>6</v>
      </c>
      <c r="C95" s="127" t="s">
        <v>100</v>
      </c>
      <c r="D95" s="379" t="s">
        <v>101</v>
      </c>
      <c r="E95" s="380"/>
      <c r="F95" s="381">
        <v>91340</v>
      </c>
      <c r="G95" s="382"/>
      <c r="H95" s="148">
        <v>1.2</v>
      </c>
      <c r="I95" s="149">
        <f t="shared" si="0"/>
        <v>1096.08</v>
      </c>
    </row>
    <row r="96" spans="2:9">
      <c r="B96" s="127">
        <v>7</v>
      </c>
      <c r="C96" s="127" t="s">
        <v>102</v>
      </c>
      <c r="D96" s="379" t="s">
        <v>179</v>
      </c>
      <c r="E96" s="380"/>
      <c r="F96" s="381">
        <v>91340</v>
      </c>
      <c r="G96" s="382"/>
      <c r="H96" s="148">
        <v>0.5</v>
      </c>
      <c r="I96" s="149">
        <f t="shared" si="0"/>
        <v>456.7</v>
      </c>
    </row>
    <row r="97" spans="2:10">
      <c r="B97" s="127">
        <v>8</v>
      </c>
      <c r="C97" s="127" t="s">
        <v>104</v>
      </c>
      <c r="D97" s="379" t="s">
        <v>180</v>
      </c>
      <c r="E97" s="380"/>
      <c r="F97" s="381">
        <v>91340</v>
      </c>
      <c r="G97" s="382"/>
      <c r="H97" s="148">
        <v>0.6</v>
      </c>
      <c r="I97" s="149">
        <f t="shared" si="0"/>
        <v>548.04</v>
      </c>
    </row>
    <row r="98" spans="2:10">
      <c r="B98" s="127">
        <v>9</v>
      </c>
      <c r="C98" s="127" t="s">
        <v>106</v>
      </c>
      <c r="D98" s="379" t="s">
        <v>180</v>
      </c>
      <c r="E98" s="380"/>
      <c r="F98" s="381">
        <v>91340</v>
      </c>
      <c r="G98" s="382"/>
      <c r="H98" s="148">
        <v>0.5</v>
      </c>
      <c r="I98" s="149">
        <f t="shared" si="0"/>
        <v>456.7</v>
      </c>
    </row>
    <row r="99" spans="2:10">
      <c r="B99" s="127">
        <v>10</v>
      </c>
      <c r="C99" s="127" t="s">
        <v>107</v>
      </c>
      <c r="D99" s="379" t="s">
        <v>181</v>
      </c>
      <c r="E99" s="380"/>
      <c r="F99" s="381">
        <v>91340</v>
      </c>
      <c r="G99" s="382"/>
      <c r="H99" s="148">
        <v>1</v>
      </c>
      <c r="I99" s="149">
        <f t="shared" si="0"/>
        <v>913.4</v>
      </c>
    </row>
    <row r="100" spans="2:10">
      <c r="B100" s="127"/>
      <c r="C100" s="127" t="s">
        <v>78</v>
      </c>
      <c r="D100" s="379"/>
      <c r="E100" s="380"/>
      <c r="F100" s="381">
        <v>91340</v>
      </c>
      <c r="G100" s="382"/>
      <c r="H100" s="148">
        <f>SUM(H90:H99)</f>
        <v>23</v>
      </c>
      <c r="I100" s="150">
        <f>SUM(I90:I99)</f>
        <v>21008.200000000004</v>
      </c>
    </row>
    <row r="101" spans="2:10">
      <c r="B101" s="138"/>
      <c r="C101" s="138"/>
      <c r="D101" s="138"/>
      <c r="E101" s="138"/>
      <c r="F101" s="138"/>
      <c r="G101" s="138"/>
      <c r="H101" s="138"/>
      <c r="I101" s="138"/>
    </row>
    <row r="102" spans="2:10">
      <c r="B102" s="138"/>
      <c r="C102" s="138" t="s">
        <v>182</v>
      </c>
      <c r="D102" s="138"/>
      <c r="E102" s="138"/>
      <c r="F102" s="138"/>
      <c r="G102" s="138"/>
      <c r="H102" s="138"/>
      <c r="I102" s="138"/>
    </row>
    <row r="103" spans="2:10">
      <c r="C103" s="151" t="s">
        <v>183</v>
      </c>
      <c r="D103" s="138"/>
      <c r="E103" s="138"/>
      <c r="F103" s="138"/>
      <c r="G103" s="138"/>
      <c r="H103" s="138"/>
      <c r="I103" s="138"/>
    </row>
    <row r="104" spans="2:10">
      <c r="C104" s="151" t="s">
        <v>184</v>
      </c>
    </row>
    <row r="105" spans="2:10">
      <c r="C105" s="151" t="s">
        <v>185</v>
      </c>
    </row>
    <row r="106" spans="2:10">
      <c r="C106" s="151" t="s">
        <v>186</v>
      </c>
    </row>
    <row r="107" spans="2:10">
      <c r="C107" s="151"/>
    </row>
    <row r="108" spans="2:10">
      <c r="C108" s="383" t="s">
        <v>187</v>
      </c>
      <c r="D108" s="383"/>
      <c r="E108" s="383"/>
      <c r="F108" s="383"/>
      <c r="G108" s="383"/>
      <c r="H108" s="383"/>
      <c r="I108" s="383"/>
      <c r="J108" s="383"/>
    </row>
    <row r="109" spans="2:10">
      <c r="C109" s="151" t="s">
        <v>188</v>
      </c>
      <c r="D109" s="138"/>
      <c r="E109" s="138"/>
      <c r="F109" s="138"/>
      <c r="G109" s="138"/>
      <c r="H109" s="138"/>
      <c r="I109" s="138"/>
      <c r="J109" t="s">
        <v>189</v>
      </c>
    </row>
    <row r="110" spans="2:10">
      <c r="C110" s="151"/>
    </row>
    <row r="113" spans="3:9">
      <c r="C113" s="151" t="s">
        <v>190</v>
      </c>
    </row>
    <row r="114" spans="3:9">
      <c r="C114" s="152">
        <v>41299</v>
      </c>
    </row>
    <row r="115" spans="3:9">
      <c r="C115" s="143" t="s">
        <v>138</v>
      </c>
      <c r="E115" s="376" t="s">
        <v>139</v>
      </c>
      <c r="F115" s="376"/>
      <c r="G115" s="376"/>
      <c r="I115" s="139" t="s">
        <v>140</v>
      </c>
    </row>
    <row r="116" spans="3:9">
      <c r="C116" t="s">
        <v>20</v>
      </c>
      <c r="E116" s="376" t="s">
        <v>56</v>
      </c>
      <c r="F116" s="376"/>
      <c r="G116" s="376"/>
      <c r="I116" s="139" t="s">
        <v>17</v>
      </c>
    </row>
    <row r="117" spans="3:9">
      <c r="C117" t="s">
        <v>191</v>
      </c>
      <c r="E117" s="143" t="s">
        <v>192</v>
      </c>
      <c r="I117" s="115" t="s">
        <v>53</v>
      </c>
    </row>
  </sheetData>
  <mergeCells count="97">
    <mergeCell ref="B12:F12"/>
    <mergeCell ref="B13:F13"/>
    <mergeCell ref="G13:I13"/>
    <mergeCell ref="G12:I12"/>
    <mergeCell ref="B28:C28"/>
    <mergeCell ref="E28:G28"/>
    <mergeCell ref="B16:F16"/>
    <mergeCell ref="B15:F15"/>
    <mergeCell ref="G15:H15"/>
    <mergeCell ref="G16:H16"/>
    <mergeCell ref="G23:H23"/>
    <mergeCell ref="B23:F24"/>
    <mergeCell ref="B20:F21"/>
    <mergeCell ref="G21:H21"/>
    <mergeCell ref="G24:H24"/>
    <mergeCell ref="G20:H20"/>
    <mergeCell ref="B1:I1"/>
    <mergeCell ref="B5:I5"/>
    <mergeCell ref="G7:I7"/>
    <mergeCell ref="B4:I4"/>
    <mergeCell ref="B3:I3"/>
    <mergeCell ref="B2:I2"/>
    <mergeCell ref="B7:F7"/>
    <mergeCell ref="G8:I8"/>
    <mergeCell ref="B11:F11"/>
    <mergeCell ref="G9:I9"/>
    <mergeCell ref="B8:F8"/>
    <mergeCell ref="B9:F9"/>
    <mergeCell ref="G11:I11"/>
    <mergeCell ref="B10:F10"/>
    <mergeCell ref="G10:I10"/>
    <mergeCell ref="C53:I53"/>
    <mergeCell ref="C54:I54"/>
    <mergeCell ref="C55:I55"/>
    <mergeCell ref="C56:H56"/>
    <mergeCell ref="D90:E90"/>
    <mergeCell ref="F90:G90"/>
    <mergeCell ref="B58:J58"/>
    <mergeCell ref="C88:C89"/>
    <mergeCell ref="D88:E89"/>
    <mergeCell ref="F88:G89"/>
    <mergeCell ref="H88:H89"/>
    <mergeCell ref="I88:I89"/>
    <mergeCell ref="D96:E96"/>
    <mergeCell ref="F96:G96"/>
    <mergeCell ref="D97:E97"/>
    <mergeCell ref="F97:G97"/>
    <mergeCell ref="D91:E91"/>
    <mergeCell ref="F91:G91"/>
    <mergeCell ref="D92:E92"/>
    <mergeCell ref="F92:G92"/>
    <mergeCell ref="D93:E93"/>
    <mergeCell ref="F93:G93"/>
    <mergeCell ref="E116:G116"/>
    <mergeCell ref="B18:F18"/>
    <mergeCell ref="H27:I27"/>
    <mergeCell ref="D100:E100"/>
    <mergeCell ref="F100:G100"/>
    <mergeCell ref="C108:J108"/>
    <mergeCell ref="E115:G115"/>
    <mergeCell ref="D98:E98"/>
    <mergeCell ref="F98:G98"/>
    <mergeCell ref="G18:H18"/>
    <mergeCell ref="D94:E94"/>
    <mergeCell ref="F94:G94"/>
    <mergeCell ref="D95:E95"/>
    <mergeCell ref="F95:G95"/>
    <mergeCell ref="D99:E99"/>
    <mergeCell ref="F99:G99"/>
    <mergeCell ref="B29:C29"/>
    <mergeCell ref="E29:G29"/>
    <mergeCell ref="B30:C30"/>
    <mergeCell ref="E30:G30"/>
    <mergeCell ref="H33:I33"/>
    <mergeCell ref="H31:I31"/>
    <mergeCell ref="H32:I32"/>
    <mergeCell ref="H30:I30"/>
    <mergeCell ref="B33:G33"/>
    <mergeCell ref="E31:G31"/>
    <mergeCell ref="E32:G32"/>
    <mergeCell ref="B31:C31"/>
    <mergeCell ref="B25:I25"/>
    <mergeCell ref="B32:C32"/>
    <mergeCell ref="G45:I45"/>
    <mergeCell ref="G46:I46"/>
    <mergeCell ref="H39:I39"/>
    <mergeCell ref="B39:G39"/>
    <mergeCell ref="B37:E37"/>
    <mergeCell ref="H37:I37"/>
    <mergeCell ref="G42:I42"/>
    <mergeCell ref="G43:I43"/>
    <mergeCell ref="G44:I44"/>
    <mergeCell ref="H35:I35"/>
    <mergeCell ref="B35:E35"/>
    <mergeCell ref="B27:E27"/>
    <mergeCell ref="H28:I28"/>
    <mergeCell ref="H29:I29"/>
  </mergeCells>
  <phoneticPr fontId="5" type="noConversion"/>
  <pageMargins left="0.62992125984251968" right="7.874015748031496E-2" top="3.937007874015748E-2" bottom="0.19685039370078741" header="0.23622047244094491" footer="0.19685039370078741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C2:P17"/>
  <sheetViews>
    <sheetView workbookViewId="0">
      <selection activeCell="C2" sqref="C2:P17"/>
    </sheetView>
  </sheetViews>
  <sheetFormatPr defaultRowHeight="15"/>
  <cols>
    <col min="3" max="3" width="18" customWidth="1"/>
  </cols>
  <sheetData>
    <row r="2" spans="3:16">
      <c r="E2" s="527" t="s">
        <v>271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</row>
    <row r="3" spans="3:16">
      <c r="C3" s="154"/>
      <c r="D3" s="270" t="s">
        <v>6</v>
      </c>
      <c r="E3" s="270" t="s">
        <v>7</v>
      </c>
      <c r="F3" s="270" t="s">
        <v>8</v>
      </c>
      <c r="G3" s="270" t="s">
        <v>9</v>
      </c>
      <c r="H3" s="270" t="s">
        <v>10</v>
      </c>
      <c r="I3" s="270" t="s">
        <v>59</v>
      </c>
      <c r="J3" s="270" t="s">
        <v>11</v>
      </c>
      <c r="K3" s="270" t="s">
        <v>12</v>
      </c>
      <c r="L3" s="270" t="s">
        <v>60</v>
      </c>
      <c r="M3" s="270" t="s">
        <v>13</v>
      </c>
      <c r="N3" s="270" t="s">
        <v>14</v>
      </c>
      <c r="O3" s="270" t="s">
        <v>15</v>
      </c>
      <c r="P3" s="271" t="s">
        <v>5</v>
      </c>
    </row>
    <row r="4" spans="3:16">
      <c r="C4" s="270" t="s">
        <v>272</v>
      </c>
      <c r="D4" s="154">
        <v>20</v>
      </c>
      <c r="E4" s="154">
        <v>21</v>
      </c>
      <c r="F4" s="154">
        <v>23</v>
      </c>
      <c r="G4" s="154">
        <v>21</v>
      </c>
      <c r="H4" s="154">
        <v>11</v>
      </c>
      <c r="I4" s="154">
        <v>23</v>
      </c>
      <c r="J4" s="154">
        <v>17</v>
      </c>
      <c r="K4" s="154">
        <v>22</v>
      </c>
      <c r="L4" s="154">
        <v>13</v>
      </c>
      <c r="M4" s="154">
        <v>20</v>
      </c>
      <c r="N4" s="154">
        <v>22</v>
      </c>
      <c r="O4" s="154">
        <v>17</v>
      </c>
      <c r="P4" s="154">
        <f>SUM(D4:O4)</f>
        <v>230</v>
      </c>
    </row>
    <row r="5" spans="3:16">
      <c r="C5" s="270" t="s">
        <v>273</v>
      </c>
      <c r="D5" s="154">
        <v>20</v>
      </c>
      <c r="E5" s="154">
        <v>21</v>
      </c>
      <c r="F5" s="154">
        <v>23</v>
      </c>
      <c r="G5" s="154">
        <v>21</v>
      </c>
      <c r="H5" s="154">
        <v>21</v>
      </c>
      <c r="I5" s="154">
        <v>16</v>
      </c>
      <c r="J5" s="154">
        <v>17</v>
      </c>
      <c r="K5" s="154">
        <v>22</v>
      </c>
      <c r="L5" s="154">
        <v>8</v>
      </c>
      <c r="M5" s="154">
        <v>20</v>
      </c>
      <c r="N5" s="154">
        <v>22</v>
      </c>
      <c r="O5" s="154">
        <v>22</v>
      </c>
      <c r="P5" s="154">
        <f t="shared" ref="P5:P16" si="0">SUM(D5:O5)</f>
        <v>233</v>
      </c>
    </row>
    <row r="6" spans="3:16">
      <c r="C6" s="270" t="s">
        <v>274</v>
      </c>
      <c r="D6" s="154">
        <v>20</v>
      </c>
      <c r="E6" s="154">
        <v>21</v>
      </c>
      <c r="F6" s="154">
        <v>23</v>
      </c>
      <c r="G6" s="154">
        <v>21</v>
      </c>
      <c r="H6" s="154">
        <v>21</v>
      </c>
      <c r="I6" s="154">
        <v>23</v>
      </c>
      <c r="J6" s="154">
        <v>17</v>
      </c>
      <c r="K6" s="154">
        <v>22</v>
      </c>
      <c r="L6" s="154">
        <v>18</v>
      </c>
      <c r="M6" s="154">
        <v>20</v>
      </c>
      <c r="N6" s="154">
        <v>22</v>
      </c>
      <c r="O6" s="154">
        <v>22</v>
      </c>
      <c r="P6" s="154">
        <f t="shared" si="0"/>
        <v>250</v>
      </c>
    </row>
    <row r="7" spans="3:16">
      <c r="C7" s="270" t="s">
        <v>275</v>
      </c>
      <c r="D7" s="154" t="s">
        <v>276</v>
      </c>
      <c r="E7" s="154" t="s">
        <v>276</v>
      </c>
      <c r="F7" s="154" t="s">
        <v>276</v>
      </c>
      <c r="G7" s="154">
        <v>20</v>
      </c>
      <c r="H7" s="154">
        <v>21</v>
      </c>
      <c r="I7" s="154">
        <v>23</v>
      </c>
      <c r="J7" s="154">
        <v>17</v>
      </c>
      <c r="K7" s="154">
        <v>22</v>
      </c>
      <c r="L7" s="154">
        <v>18</v>
      </c>
      <c r="M7" s="154">
        <v>20</v>
      </c>
      <c r="N7" s="154">
        <v>22</v>
      </c>
      <c r="O7" s="154">
        <v>22</v>
      </c>
      <c r="P7" s="154">
        <f t="shared" si="0"/>
        <v>185</v>
      </c>
    </row>
    <row r="8" spans="3:16">
      <c r="C8" s="270" t="s">
        <v>277</v>
      </c>
      <c r="D8" s="154">
        <v>20</v>
      </c>
      <c r="E8" s="154">
        <v>21</v>
      </c>
      <c r="F8" s="154">
        <v>23</v>
      </c>
      <c r="G8" s="154">
        <v>21</v>
      </c>
      <c r="H8" s="154">
        <v>21</v>
      </c>
      <c r="I8" s="154">
        <v>23</v>
      </c>
      <c r="J8" s="154">
        <v>17</v>
      </c>
      <c r="K8" s="154">
        <v>22</v>
      </c>
      <c r="L8" s="154">
        <v>18</v>
      </c>
      <c r="M8" s="154">
        <v>20</v>
      </c>
      <c r="N8" s="154">
        <v>22</v>
      </c>
      <c r="O8" s="154">
        <v>22</v>
      </c>
      <c r="P8" s="154">
        <f t="shared" si="0"/>
        <v>250</v>
      </c>
    </row>
    <row r="9" spans="3:16">
      <c r="C9" s="270" t="s">
        <v>278</v>
      </c>
      <c r="D9" s="154">
        <v>20</v>
      </c>
      <c r="E9" s="154">
        <v>21</v>
      </c>
      <c r="F9" s="154">
        <v>23</v>
      </c>
      <c r="G9" s="154">
        <v>21</v>
      </c>
      <c r="H9" s="154">
        <v>21</v>
      </c>
      <c r="I9" s="154">
        <v>23</v>
      </c>
      <c r="J9" s="154">
        <v>17</v>
      </c>
      <c r="K9" s="154">
        <v>22</v>
      </c>
      <c r="L9" s="154">
        <v>18</v>
      </c>
      <c r="M9" s="154">
        <v>20</v>
      </c>
      <c r="N9" s="154">
        <v>22</v>
      </c>
      <c r="O9" s="154">
        <v>22</v>
      </c>
      <c r="P9" s="154">
        <f t="shared" si="0"/>
        <v>250</v>
      </c>
    </row>
    <row r="10" spans="3:16">
      <c r="C10" s="270" t="s">
        <v>279</v>
      </c>
      <c r="D10" s="154">
        <v>20</v>
      </c>
      <c r="E10" s="154">
        <v>21</v>
      </c>
      <c r="F10" s="154">
        <v>23</v>
      </c>
      <c r="G10" s="154">
        <v>21</v>
      </c>
      <c r="H10" s="154">
        <v>21</v>
      </c>
      <c r="I10" s="154">
        <v>23</v>
      </c>
      <c r="J10" s="154">
        <v>17</v>
      </c>
      <c r="K10" s="154">
        <v>22</v>
      </c>
      <c r="L10" s="154">
        <v>18</v>
      </c>
      <c r="M10" s="154">
        <v>20</v>
      </c>
      <c r="N10" s="154">
        <v>22</v>
      </c>
      <c r="O10" s="154">
        <v>22</v>
      </c>
      <c r="P10" s="154">
        <f t="shared" si="0"/>
        <v>250</v>
      </c>
    </row>
    <row r="11" spans="3:16">
      <c r="C11" s="270" t="s">
        <v>280</v>
      </c>
      <c r="D11" s="154">
        <v>20</v>
      </c>
      <c r="E11" s="154">
        <v>21</v>
      </c>
      <c r="F11" s="154">
        <v>23</v>
      </c>
      <c r="G11" s="154">
        <v>21</v>
      </c>
      <c r="H11" s="154">
        <v>21</v>
      </c>
      <c r="I11" s="154">
        <v>23</v>
      </c>
      <c r="J11" s="154">
        <v>17</v>
      </c>
      <c r="K11" s="154">
        <v>22</v>
      </c>
      <c r="L11" s="154">
        <v>18</v>
      </c>
      <c r="M11" s="154">
        <v>20</v>
      </c>
      <c r="N11" s="154">
        <v>22</v>
      </c>
      <c r="O11" s="154">
        <v>22</v>
      </c>
      <c r="P11" s="154">
        <f t="shared" si="0"/>
        <v>250</v>
      </c>
    </row>
    <row r="12" spans="3:16">
      <c r="C12" s="270" t="s">
        <v>281</v>
      </c>
      <c r="D12" s="154">
        <v>20</v>
      </c>
      <c r="E12" s="154">
        <v>21</v>
      </c>
      <c r="F12" s="154">
        <v>23</v>
      </c>
      <c r="G12" s="154">
        <v>21</v>
      </c>
      <c r="H12" s="154">
        <v>21</v>
      </c>
      <c r="I12" s="154">
        <v>23</v>
      </c>
      <c r="J12" s="154">
        <v>17</v>
      </c>
      <c r="K12" s="154">
        <v>22</v>
      </c>
      <c r="L12" s="154">
        <v>18</v>
      </c>
      <c r="M12" s="154">
        <v>20</v>
      </c>
      <c r="N12" s="154">
        <v>22</v>
      </c>
      <c r="O12" s="154">
        <v>22</v>
      </c>
      <c r="P12" s="154">
        <f t="shared" si="0"/>
        <v>250</v>
      </c>
    </row>
    <row r="13" spans="3:16">
      <c r="C13" s="270" t="s">
        <v>282</v>
      </c>
      <c r="D13" s="154" t="s">
        <v>276</v>
      </c>
      <c r="E13" s="154" t="s">
        <v>276</v>
      </c>
      <c r="F13" s="154" t="s">
        <v>276</v>
      </c>
      <c r="G13" s="154" t="s">
        <v>276</v>
      </c>
      <c r="H13" s="154" t="s">
        <v>276</v>
      </c>
      <c r="I13" s="154">
        <v>4</v>
      </c>
      <c r="J13" s="154">
        <v>17</v>
      </c>
      <c r="K13" s="154">
        <v>22</v>
      </c>
      <c r="L13" s="154">
        <v>18</v>
      </c>
      <c r="M13" s="154">
        <v>20</v>
      </c>
      <c r="N13" s="154">
        <v>22</v>
      </c>
      <c r="O13" s="154">
        <v>22</v>
      </c>
      <c r="P13" s="154">
        <f t="shared" si="0"/>
        <v>125</v>
      </c>
    </row>
    <row r="14" spans="3:16">
      <c r="C14" s="270" t="s">
        <v>283</v>
      </c>
      <c r="D14" s="154">
        <v>20</v>
      </c>
      <c r="E14" s="154">
        <v>21</v>
      </c>
      <c r="F14" s="154">
        <v>23</v>
      </c>
      <c r="G14" s="154">
        <v>21</v>
      </c>
      <c r="H14" s="154">
        <v>21</v>
      </c>
      <c r="I14" s="154">
        <v>23</v>
      </c>
      <c r="J14" s="154">
        <v>17</v>
      </c>
      <c r="K14" s="154">
        <v>22</v>
      </c>
      <c r="L14" s="154">
        <v>18</v>
      </c>
      <c r="M14" s="154">
        <v>20</v>
      </c>
      <c r="N14" s="154">
        <v>22</v>
      </c>
      <c r="O14" s="154">
        <v>22</v>
      </c>
      <c r="P14" s="154">
        <f t="shared" si="0"/>
        <v>250</v>
      </c>
    </row>
    <row r="15" spans="3:16">
      <c r="C15" s="270" t="s">
        <v>284</v>
      </c>
      <c r="D15" s="154" t="s">
        <v>276</v>
      </c>
      <c r="E15" s="154" t="s">
        <v>276</v>
      </c>
      <c r="F15" s="154" t="s">
        <v>276</v>
      </c>
      <c r="G15" s="154" t="s">
        <v>276</v>
      </c>
      <c r="H15" s="154" t="s">
        <v>276</v>
      </c>
      <c r="I15" s="154" t="s">
        <v>276</v>
      </c>
      <c r="J15" s="154">
        <v>17</v>
      </c>
      <c r="K15" s="154">
        <v>22</v>
      </c>
      <c r="L15" s="154">
        <v>18</v>
      </c>
      <c r="M15" s="154">
        <v>20</v>
      </c>
      <c r="N15" s="154">
        <v>22</v>
      </c>
      <c r="O15" s="154">
        <v>22</v>
      </c>
      <c r="P15" s="154">
        <f t="shared" si="0"/>
        <v>121</v>
      </c>
    </row>
    <row r="16" spans="3:16">
      <c r="C16" s="270" t="s">
        <v>285</v>
      </c>
      <c r="D16" s="154" t="s">
        <v>276</v>
      </c>
      <c r="E16" s="154" t="s">
        <v>276</v>
      </c>
      <c r="F16" s="154" t="s">
        <v>276</v>
      </c>
      <c r="G16" s="154" t="s">
        <v>276</v>
      </c>
      <c r="H16" s="154" t="s">
        <v>276</v>
      </c>
      <c r="I16" s="154" t="s">
        <v>276</v>
      </c>
      <c r="J16" s="154">
        <v>7</v>
      </c>
      <c r="K16" s="154">
        <v>22</v>
      </c>
      <c r="L16" s="154">
        <v>18</v>
      </c>
      <c r="M16" s="154">
        <v>20</v>
      </c>
      <c r="N16" s="154">
        <v>22</v>
      </c>
      <c r="O16" s="154">
        <v>22</v>
      </c>
      <c r="P16" s="154">
        <f t="shared" si="0"/>
        <v>111</v>
      </c>
    </row>
    <row r="17" spans="3:16">
      <c r="C17" s="272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1">
        <f>SUM(P4:P16)</f>
        <v>2755</v>
      </c>
    </row>
  </sheetData>
  <mergeCells count="1">
    <mergeCell ref="E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4"/>
  <dimension ref="A2:G129"/>
  <sheetViews>
    <sheetView view="pageBreakPreview" zoomScale="75" workbookViewId="0">
      <selection activeCell="I12" sqref="I12"/>
    </sheetView>
  </sheetViews>
  <sheetFormatPr defaultRowHeight="15"/>
  <cols>
    <col min="1" max="1" width="6.5703125" style="139" customWidth="1"/>
    <col min="2" max="2" width="26" customWidth="1"/>
    <col min="3" max="3" width="21.28515625" customWidth="1"/>
    <col min="4" max="4" width="13.85546875" customWidth="1"/>
    <col min="5" max="5" width="16.28515625" customWidth="1"/>
    <col min="6" max="6" width="16.7109375" customWidth="1"/>
    <col min="7" max="7" width="0.42578125" customWidth="1"/>
  </cols>
  <sheetData>
    <row r="2" spans="1:7" s="93" customFormat="1" ht="57" customHeight="1">
      <c r="A2" s="436" t="s">
        <v>337</v>
      </c>
      <c r="B2" s="436"/>
      <c r="C2" s="436"/>
      <c r="D2" s="436"/>
      <c r="E2" s="436"/>
      <c r="F2" s="436"/>
    </row>
    <row r="3" spans="1:7" s="93" customFormat="1" ht="27" customHeight="1">
      <c r="A3" s="440" t="s">
        <v>219</v>
      </c>
      <c r="B3" s="440"/>
      <c r="C3" s="440"/>
      <c r="D3" s="439">
        <f>'MALİYIL RAKAMLARI'!H37</f>
        <v>2395.7710000000002</v>
      </c>
      <c r="E3" s="439"/>
      <c r="F3" s="199"/>
      <c r="G3" s="199"/>
    </row>
    <row r="4" spans="1:7" s="93" customFormat="1" ht="28.5" customHeight="1">
      <c r="A4" s="440" t="s">
        <v>220</v>
      </c>
      <c r="B4" s="440"/>
      <c r="C4" s="440"/>
      <c r="D4" s="202">
        <f>D3/D16</f>
        <v>9.2767227257255822</v>
      </c>
      <c r="E4" s="200"/>
      <c r="F4" s="200"/>
      <c r="G4" s="200"/>
    </row>
    <row r="5" spans="1:7" s="93" customFormat="1" ht="44.25" customHeight="1">
      <c r="A5" s="207" t="s">
        <v>42</v>
      </c>
      <c r="B5" s="205" t="s">
        <v>31</v>
      </c>
      <c r="C5" s="205" t="s">
        <v>22</v>
      </c>
      <c r="D5" s="207" t="s">
        <v>221</v>
      </c>
      <c r="E5" s="207" t="s">
        <v>222</v>
      </c>
      <c r="F5" s="207" t="s">
        <v>223</v>
      </c>
      <c r="G5" s="206"/>
    </row>
    <row r="6" spans="1:7" s="93" customFormat="1" ht="18" customHeight="1">
      <c r="A6" s="192">
        <v>1</v>
      </c>
      <c r="B6" s="193" t="str">
        <f>'AYLIK MATRAHLAR'!B6</f>
        <v>HASAN ÇAKMAK</v>
      </c>
      <c r="C6" s="192" t="str">
        <f>'AYLIK MATRAHLAR'!C6</f>
        <v>Okul Müdürü</v>
      </c>
      <c r="D6" s="263">
        <f>'AYLIK MATRAHLAR'!N22</f>
        <v>29.435483870967737</v>
      </c>
      <c r="E6" s="204">
        <f>'MALİYIL RAKAMLARI'!I21</f>
        <v>9.2767227257255822</v>
      </c>
      <c r="F6" s="203">
        <f>D6*E6</f>
        <v>273.06482216853522</v>
      </c>
      <c r="G6" s="191"/>
    </row>
    <row r="7" spans="1:7" s="93" customFormat="1" ht="18" customHeight="1">
      <c r="A7" s="192">
        <f>A6+1</f>
        <v>2</v>
      </c>
      <c r="B7" s="193" t="str">
        <f>'AYLIK MATRAHLAR'!B7</f>
        <v>RAHŞAN KÖKEN</v>
      </c>
      <c r="C7" s="347" t="str">
        <f>'AYLIK MATRAHLAR'!C7</f>
        <v>Tek.Md.Yrd.</v>
      </c>
      <c r="D7" s="263">
        <f>'AYLIK MATRAHLAR'!N23</f>
        <v>19.568682795698923</v>
      </c>
      <c r="E7" s="204">
        <f>'MALİYIL RAKAMLARI'!I21</f>
        <v>9.2767227257255822</v>
      </c>
      <c r="F7" s="203">
        <f t="shared" ref="F7:F15" si="0">D7*E7</f>
        <v>181.53324440337542</v>
      </c>
      <c r="G7" s="191"/>
    </row>
    <row r="8" spans="1:7" s="93" customFormat="1" ht="18" customHeight="1">
      <c r="A8" s="347">
        <v>3</v>
      </c>
      <c r="B8" s="193" t="str">
        <f>'AYLIK MATRAHLAR'!B8</f>
        <v>AYŞEN ARSLAN</v>
      </c>
      <c r="C8" s="347" t="str">
        <f>'AYLIK MATRAHLAR'!C8</f>
        <v>Tek.Md.Yrd.</v>
      </c>
      <c r="D8" s="263">
        <f>'AYLIK MATRAHLAR'!N24</f>
        <v>8</v>
      </c>
      <c r="E8" s="204">
        <f>'MALİYIL RAKAMLARI'!I21</f>
        <v>9.2767227257255822</v>
      </c>
      <c r="F8" s="203">
        <f t="shared" si="0"/>
        <v>74.213781805804658</v>
      </c>
      <c r="G8" s="191"/>
    </row>
    <row r="9" spans="1:7" s="93" customFormat="1" ht="18" customHeight="1">
      <c r="A9" s="347">
        <v>4</v>
      </c>
      <c r="B9" s="193" t="str">
        <f>'AYLIK MATRAHLAR'!B9</f>
        <v>HALİL YAZI</v>
      </c>
      <c r="C9" s="347" t="str">
        <f>'AYLIK MATRAHLAR'!C9</f>
        <v xml:space="preserve">Sayman </v>
      </c>
      <c r="D9" s="263">
        <f>'AYLIK MATRAHLAR'!N25</f>
        <v>22.419354838709673</v>
      </c>
      <c r="E9" s="204">
        <f>'MALİYIL RAKAMLARI'!I21</f>
        <v>9.2767227257255822</v>
      </c>
      <c r="F9" s="203">
        <f t="shared" si="0"/>
        <v>207.97813852836381</v>
      </c>
      <c r="G9" s="191"/>
    </row>
    <row r="10" spans="1:7" s="93" customFormat="1" ht="18" customHeight="1">
      <c r="A10" s="347">
        <f t="shared" ref="A10:A15" si="1">A9+1</f>
        <v>5</v>
      </c>
      <c r="B10" s="193" t="str">
        <f>'AYLIK MATRAHLAR'!B10</f>
        <v>EMSAL DEMİRKALE</v>
      </c>
      <c r="C10" s="347" t="str">
        <f>'AYLIK MATRAHLAR'!C10</f>
        <v>Atl.Şefi</v>
      </c>
      <c r="D10" s="263">
        <f>'AYLIK MATRAHLAR'!N26</f>
        <v>51.710349462365585</v>
      </c>
      <c r="E10" s="204">
        <f>'MALİYIL RAKAMLARI'!I21</f>
        <v>9.2767227257255822</v>
      </c>
      <c r="F10" s="203">
        <f t="shared" si="0"/>
        <v>479.70257401273847</v>
      </c>
      <c r="G10" s="191"/>
    </row>
    <row r="11" spans="1:7" s="93" customFormat="1" ht="18" customHeight="1">
      <c r="A11" s="347">
        <v>6</v>
      </c>
      <c r="B11" s="193" t="str">
        <f>'AYLIK MATRAHLAR'!B11</f>
        <v>ŞENAY BAYKURT</v>
      </c>
      <c r="C11" s="347" t="str">
        <f>'AYLIK MATRAHLAR'!C11</f>
        <v>Öğretmen</v>
      </c>
      <c r="D11" s="263">
        <f>'AYLIK MATRAHLAR'!N27</f>
        <v>15.981182795698924</v>
      </c>
      <c r="E11" s="204">
        <f>'MALİYIL RAKAMLARI'!I21</f>
        <v>9.2767227257255822</v>
      </c>
      <c r="F11" s="203">
        <f t="shared" si="0"/>
        <v>148.25300162483489</v>
      </c>
      <c r="G11" s="191"/>
    </row>
    <row r="12" spans="1:7" s="93" customFormat="1" ht="18" customHeight="1">
      <c r="A12" s="347">
        <v>7</v>
      </c>
      <c r="B12" s="193" t="str">
        <f>'AYLIK MATRAHLAR'!B12</f>
        <v>RABİA TATAROĞLU</v>
      </c>
      <c r="C12" s="347" t="str">
        <f>'AYLIK MATRAHLAR'!C12</f>
        <v>Öğretmen</v>
      </c>
      <c r="D12" s="263">
        <f>'AYLIK MATRAHLAR'!N28</f>
        <v>44.879032258064512</v>
      </c>
      <c r="E12" s="204">
        <f>'MALİYIL RAKAMLARI'!I21</f>
        <v>9.2767227257255822</v>
      </c>
      <c r="F12" s="203">
        <f t="shared" si="0"/>
        <v>416.33033845695854</v>
      </c>
      <c r="G12" s="191"/>
    </row>
    <row r="13" spans="1:7" s="93" customFormat="1" ht="18" customHeight="1">
      <c r="A13" s="347">
        <f t="shared" ref="A13:A15" si="2">A12+1</f>
        <v>8</v>
      </c>
      <c r="B13" s="193" t="str">
        <f>'AYLIK MATRAHLAR'!B13</f>
        <v>ŞÜKRİYE CEYHAN BEZCİ</v>
      </c>
      <c r="C13" s="347" t="str">
        <f>'AYLIK MATRAHLAR'!C13</f>
        <v>Öğretmen</v>
      </c>
      <c r="D13" s="263">
        <f>'AYLIK MATRAHLAR'!N29</f>
        <v>41.396505376344088</v>
      </c>
      <c r="E13" s="204">
        <f>'MALİYIL RAKAMLARI'!I21</f>
        <v>9.2767227257255822</v>
      </c>
      <c r="F13" s="203">
        <f t="shared" si="0"/>
        <v>384.02390219035243</v>
      </c>
      <c r="G13" s="191"/>
    </row>
    <row r="14" spans="1:7" s="93" customFormat="1" ht="18" customHeight="1">
      <c r="A14" s="347">
        <v>9</v>
      </c>
      <c r="B14" s="193" t="str">
        <f>'AYLIK MATRAHLAR'!B14</f>
        <v>FATMA AYTEKİN</v>
      </c>
      <c r="C14" s="347" t="str">
        <f>'AYLIK MATRAHLAR'!C14</f>
        <v>Öğretmen</v>
      </c>
      <c r="D14" s="263">
        <f>'AYLIK MATRAHLAR'!N30</f>
        <v>16.612903225806448</v>
      </c>
      <c r="E14" s="204">
        <f>'MALİYIL RAKAMLARI'!I21</f>
        <v>9.2767227257255822</v>
      </c>
      <c r="F14" s="203">
        <f t="shared" si="0"/>
        <v>154.11329689511851</v>
      </c>
      <c r="G14" s="191"/>
    </row>
    <row r="15" spans="1:7" s="93" customFormat="1" ht="18" customHeight="1">
      <c r="A15" s="347">
        <v>10</v>
      </c>
      <c r="B15" s="193" t="str">
        <f>'AYLIK MATRAHLAR'!B15</f>
        <v>GÜLEN AĞRAP</v>
      </c>
      <c r="C15" s="347" t="str">
        <f>'AYLIK MATRAHLAR'!C15</f>
        <v>Öğretmen</v>
      </c>
      <c r="D15" s="263">
        <f>'AYLIK MATRAHLAR'!N31</f>
        <v>8.2526881720430101</v>
      </c>
      <c r="E15" s="204">
        <f>'MALİYIL RAKAMLARI'!I21</f>
        <v>9.2767227257255822</v>
      </c>
      <c r="F15" s="203">
        <f t="shared" si="0"/>
        <v>76.557899913918106</v>
      </c>
      <c r="G15" s="191"/>
    </row>
    <row r="16" spans="1:7" s="93" customFormat="1" ht="18" customHeight="1">
      <c r="A16" s="435" t="s">
        <v>78</v>
      </c>
      <c r="B16" s="435"/>
      <c r="C16" s="435"/>
      <c r="D16" s="263">
        <f>'AYLIK MATRAHLAR'!N32</f>
        <v>258.25618279569892</v>
      </c>
      <c r="E16" s="194"/>
      <c r="F16" s="195">
        <f>SUM(F6:F15)</f>
        <v>2395.7709999999997</v>
      </c>
      <c r="G16" s="191"/>
    </row>
    <row r="17" spans="1:7" s="93" customFormat="1" ht="18" customHeight="1">
      <c r="A17" s="190"/>
      <c r="B17" s="191"/>
      <c r="C17" s="191"/>
      <c r="D17" s="191"/>
      <c r="E17" s="191"/>
      <c r="F17" s="191"/>
      <c r="G17" s="191"/>
    </row>
    <row r="18" spans="1:7" s="93" customFormat="1" ht="18" customHeight="1">
      <c r="A18" s="190"/>
      <c r="B18" s="191"/>
      <c r="C18" s="434"/>
      <c r="D18" s="434"/>
      <c r="E18" s="434"/>
      <c r="F18" s="434"/>
      <c r="G18" s="191"/>
    </row>
    <row r="19" spans="1:7" s="93" customFormat="1" ht="18" customHeight="1">
      <c r="A19" s="190"/>
      <c r="B19" s="208" t="str">
        <f>'MALİYIL RAKAMLARI'!B42</f>
        <v>Muhasebe Yetkilisi</v>
      </c>
      <c r="C19" s="438" t="str">
        <f>'MALİYIL RAKAMLARI'!D42</f>
        <v>Gerçekleştirme Görevlisi</v>
      </c>
      <c r="D19" s="438"/>
      <c r="E19" s="438" t="str">
        <f>'MALİYIL RAKAMLARI'!G42</f>
        <v>Harcama Yetkilisi</v>
      </c>
      <c r="F19" s="438"/>
      <c r="G19" s="191"/>
    </row>
    <row r="20" spans="1:7" s="93" customFormat="1" ht="18" customHeight="1">
      <c r="A20" s="197"/>
      <c r="B20" s="196"/>
      <c r="C20" s="437"/>
      <c r="D20" s="437"/>
      <c r="E20" s="441">
        <f>'MALİYIL RAKAMLARI'!G43</f>
        <v>44202</v>
      </c>
      <c r="F20" s="437"/>
      <c r="G20" s="198"/>
    </row>
    <row r="21" spans="1:7" s="93" customFormat="1" ht="20.25" customHeight="1">
      <c r="A21" s="197"/>
      <c r="B21" s="196"/>
      <c r="C21" s="437"/>
      <c r="D21" s="437"/>
      <c r="G21" s="198"/>
    </row>
    <row r="22" spans="1:7" s="93" customFormat="1" ht="18" customHeight="1">
      <c r="A22" s="197"/>
      <c r="B22" s="196" t="str">
        <f>'MALİYIL RAKAMLARI'!B45</f>
        <v>Halil YAZI</v>
      </c>
      <c r="C22" s="437" t="str">
        <f>'MALİYIL RAKAMLARI'!D45</f>
        <v>Ayşen ARSLAN</v>
      </c>
      <c r="D22" s="437"/>
      <c r="E22" s="437" t="str">
        <f>'MALİYIL RAKAMLARI'!G45</f>
        <v>Hasan ÇAKMAK</v>
      </c>
      <c r="F22" s="437"/>
      <c r="G22" s="198"/>
    </row>
    <row r="23" spans="1:7" s="93" customFormat="1" ht="18" customHeight="1">
      <c r="A23" s="197"/>
      <c r="B23" s="196" t="str">
        <f>'MALİYIL RAKAMLARI'!B46</f>
        <v>Sayman</v>
      </c>
      <c r="C23" s="437" t="str">
        <f>'MALİYIL RAKAMLARI'!D46</f>
        <v>Teknik Müdür Yrd.</v>
      </c>
      <c r="D23" s="437"/>
      <c r="E23" s="437" t="str">
        <f>'MALİYIL RAKAMLARI'!G46</f>
        <v>Okul Müdürü</v>
      </c>
      <c r="F23" s="437"/>
      <c r="G23" s="198"/>
    </row>
    <row r="24" spans="1:7" s="93" customFormat="1" ht="18" customHeight="1">
      <c r="A24" s="139"/>
      <c r="B24" s="196"/>
      <c r="C24"/>
      <c r="D24"/>
      <c r="E24" s="437"/>
      <c r="F24" s="437"/>
      <c r="G24"/>
    </row>
    <row r="25" spans="1:7" s="93" customFormat="1" ht="18">
      <c r="A25" s="114"/>
    </row>
    <row r="26" spans="1:7" s="93" customFormat="1" ht="18">
      <c r="A26" s="114"/>
    </row>
    <row r="27" spans="1:7" s="93" customFormat="1" ht="18">
      <c r="A27" s="114"/>
    </row>
    <row r="28" spans="1:7" s="93" customFormat="1" ht="18">
      <c r="A28" s="114"/>
    </row>
    <row r="29" spans="1:7" s="93" customFormat="1" ht="18">
      <c r="A29" s="114"/>
    </row>
    <row r="30" spans="1:7" s="93" customFormat="1" ht="18">
      <c r="A30" s="114"/>
    </row>
    <row r="31" spans="1:7" s="93" customFormat="1" ht="18">
      <c r="A31" s="114"/>
    </row>
    <row r="32" spans="1:7" s="93" customFormat="1" ht="18">
      <c r="A32" s="114"/>
    </row>
    <row r="33" spans="1:1" s="93" customFormat="1" ht="18">
      <c r="A33" s="114"/>
    </row>
    <row r="34" spans="1:1" s="93" customFormat="1" ht="18">
      <c r="A34" s="114"/>
    </row>
    <row r="35" spans="1:1" s="93" customFormat="1" ht="18">
      <c r="A35" s="114"/>
    </row>
    <row r="36" spans="1:1" s="93" customFormat="1" ht="18">
      <c r="A36" s="114"/>
    </row>
    <row r="37" spans="1:1" s="93" customFormat="1" ht="18">
      <c r="A37" s="114"/>
    </row>
    <row r="38" spans="1:1" s="93" customFormat="1" ht="18">
      <c r="A38" s="114"/>
    </row>
    <row r="39" spans="1:1" s="93" customFormat="1" ht="18">
      <c r="A39" s="114"/>
    </row>
    <row r="40" spans="1:1" s="93" customFormat="1" ht="18">
      <c r="A40" s="114"/>
    </row>
    <row r="41" spans="1:1" s="93" customFormat="1" ht="18">
      <c r="A41" s="114"/>
    </row>
    <row r="42" spans="1:1" s="93" customFormat="1" ht="18">
      <c r="A42" s="114"/>
    </row>
    <row r="43" spans="1:1" s="93" customFormat="1" ht="18">
      <c r="A43" s="114"/>
    </row>
    <row r="44" spans="1:1" s="93" customFormat="1" ht="18">
      <c r="A44" s="114"/>
    </row>
    <row r="45" spans="1:1" s="93" customFormat="1" ht="18">
      <c r="A45" s="114"/>
    </row>
    <row r="46" spans="1:1" s="93" customFormat="1" ht="18">
      <c r="A46" s="114"/>
    </row>
    <row r="47" spans="1:1" s="93" customFormat="1" ht="18">
      <c r="A47" s="114"/>
    </row>
    <row r="48" spans="1:1" s="93" customFormat="1" ht="18">
      <c r="A48" s="114"/>
    </row>
    <row r="49" spans="1:1" s="93" customFormat="1" ht="18">
      <c r="A49" s="114"/>
    </row>
    <row r="50" spans="1:1" s="93" customFormat="1" ht="18">
      <c r="A50" s="114"/>
    </row>
    <row r="51" spans="1:1" s="93" customFormat="1" ht="18">
      <c r="A51" s="114"/>
    </row>
    <row r="52" spans="1:1" s="93" customFormat="1" ht="18">
      <c r="A52" s="114"/>
    </row>
    <row r="53" spans="1:1" s="93" customFormat="1" ht="18">
      <c r="A53" s="114"/>
    </row>
    <row r="54" spans="1:1" s="93" customFormat="1" ht="18">
      <c r="A54" s="114"/>
    </row>
    <row r="55" spans="1:1" s="93" customFormat="1" ht="18">
      <c r="A55" s="114"/>
    </row>
    <row r="56" spans="1:1" s="93" customFormat="1" ht="18">
      <c r="A56" s="114"/>
    </row>
    <row r="57" spans="1:1" s="93" customFormat="1" ht="18">
      <c r="A57" s="114"/>
    </row>
    <row r="58" spans="1:1" s="93" customFormat="1" ht="18">
      <c r="A58" s="114"/>
    </row>
    <row r="59" spans="1:1" s="93" customFormat="1" ht="18">
      <c r="A59" s="114"/>
    </row>
    <row r="60" spans="1:1" s="93" customFormat="1" ht="18">
      <c r="A60" s="114"/>
    </row>
    <row r="61" spans="1:1" s="93" customFormat="1" ht="18">
      <c r="A61" s="114"/>
    </row>
    <row r="62" spans="1:1" s="93" customFormat="1" ht="18">
      <c r="A62" s="114"/>
    </row>
    <row r="63" spans="1:1" s="93" customFormat="1" ht="18">
      <c r="A63" s="114"/>
    </row>
    <row r="64" spans="1:1" s="93" customFormat="1" ht="18">
      <c r="A64" s="114"/>
    </row>
    <row r="65" spans="1:1" s="93" customFormat="1" ht="18">
      <c r="A65" s="114"/>
    </row>
    <row r="66" spans="1:1" s="93" customFormat="1" ht="18">
      <c r="A66" s="114"/>
    </row>
    <row r="67" spans="1:1" s="93" customFormat="1" ht="18">
      <c r="A67" s="114"/>
    </row>
    <row r="68" spans="1:1" s="93" customFormat="1" ht="18">
      <c r="A68" s="114"/>
    </row>
    <row r="69" spans="1:1" s="93" customFormat="1" ht="18">
      <c r="A69" s="114"/>
    </row>
    <row r="70" spans="1:1" s="93" customFormat="1" ht="18">
      <c r="A70" s="114"/>
    </row>
    <row r="71" spans="1:1" s="93" customFormat="1" ht="18">
      <c r="A71" s="114"/>
    </row>
    <row r="72" spans="1:1" s="93" customFormat="1" ht="18">
      <c r="A72" s="114"/>
    </row>
    <row r="73" spans="1:1" s="93" customFormat="1" ht="18">
      <c r="A73" s="114"/>
    </row>
    <row r="74" spans="1:1" s="93" customFormat="1" ht="18">
      <c r="A74" s="114"/>
    </row>
    <row r="75" spans="1:1" s="93" customFormat="1" ht="18">
      <c r="A75" s="114"/>
    </row>
    <row r="76" spans="1:1" s="93" customFormat="1" ht="18">
      <c r="A76" s="114"/>
    </row>
    <row r="77" spans="1:1" s="93" customFormat="1" ht="18">
      <c r="A77" s="114"/>
    </row>
    <row r="78" spans="1:1" s="93" customFormat="1" ht="18">
      <c r="A78" s="114"/>
    </row>
    <row r="79" spans="1:1" s="93" customFormat="1" ht="18">
      <c r="A79" s="114"/>
    </row>
    <row r="80" spans="1:1" s="93" customFormat="1" ht="18">
      <c r="A80" s="114"/>
    </row>
    <row r="81" spans="1:1" s="93" customFormat="1" ht="18">
      <c r="A81" s="114"/>
    </row>
    <row r="82" spans="1:1" s="93" customFormat="1" ht="18">
      <c r="A82" s="114"/>
    </row>
    <row r="83" spans="1:1" s="93" customFormat="1" ht="18">
      <c r="A83" s="114"/>
    </row>
    <row r="84" spans="1:1" s="93" customFormat="1" ht="18">
      <c r="A84" s="114"/>
    </row>
    <row r="85" spans="1:1" s="93" customFormat="1" ht="18">
      <c r="A85" s="114"/>
    </row>
    <row r="86" spans="1:1" s="93" customFormat="1" ht="18">
      <c r="A86" s="114"/>
    </row>
    <row r="87" spans="1:1" s="93" customFormat="1" ht="18">
      <c r="A87" s="114"/>
    </row>
    <row r="88" spans="1:1" s="93" customFormat="1" ht="18">
      <c r="A88" s="114"/>
    </row>
    <row r="89" spans="1:1" s="93" customFormat="1" ht="18">
      <c r="A89" s="114"/>
    </row>
    <row r="90" spans="1:1" s="93" customFormat="1" ht="18">
      <c r="A90" s="114"/>
    </row>
    <row r="91" spans="1:1" s="93" customFormat="1" ht="18">
      <c r="A91" s="114"/>
    </row>
    <row r="92" spans="1:1" s="93" customFormat="1" ht="18">
      <c r="A92" s="114"/>
    </row>
    <row r="93" spans="1:1" s="93" customFormat="1" ht="18">
      <c r="A93" s="114"/>
    </row>
    <row r="94" spans="1:1" s="93" customFormat="1" ht="18">
      <c r="A94" s="114"/>
    </row>
    <row r="95" spans="1:1" s="93" customFormat="1" ht="18">
      <c r="A95" s="114"/>
    </row>
    <row r="96" spans="1:1" s="93" customFormat="1" ht="18">
      <c r="A96" s="114"/>
    </row>
    <row r="97" spans="1:1" s="93" customFormat="1" ht="18">
      <c r="A97" s="114"/>
    </row>
    <row r="98" spans="1:1" s="93" customFormat="1" ht="18">
      <c r="A98" s="114"/>
    </row>
    <row r="99" spans="1:1" s="93" customFormat="1" ht="18">
      <c r="A99" s="114"/>
    </row>
    <row r="100" spans="1:1" s="93" customFormat="1" ht="18">
      <c r="A100" s="114"/>
    </row>
    <row r="101" spans="1:1" s="93" customFormat="1" ht="18">
      <c r="A101" s="114"/>
    </row>
    <row r="102" spans="1:1" s="93" customFormat="1" ht="18">
      <c r="A102" s="114"/>
    </row>
    <row r="103" spans="1:1" s="93" customFormat="1" ht="18">
      <c r="A103" s="114"/>
    </row>
    <row r="104" spans="1:1" s="93" customFormat="1" ht="18">
      <c r="A104" s="114"/>
    </row>
    <row r="105" spans="1:1" s="93" customFormat="1" ht="18">
      <c r="A105" s="114"/>
    </row>
    <row r="106" spans="1:1" s="93" customFormat="1" ht="18">
      <c r="A106" s="114"/>
    </row>
    <row r="107" spans="1:1" s="93" customFormat="1" ht="18">
      <c r="A107" s="114"/>
    </row>
    <row r="108" spans="1:1" s="93" customFormat="1" ht="18">
      <c r="A108" s="114"/>
    </row>
    <row r="109" spans="1:1" s="93" customFormat="1" ht="18">
      <c r="A109" s="114"/>
    </row>
    <row r="110" spans="1:1" s="93" customFormat="1" ht="18">
      <c r="A110" s="114"/>
    </row>
    <row r="111" spans="1:1" s="93" customFormat="1" ht="18">
      <c r="A111" s="114"/>
    </row>
    <row r="112" spans="1:1" s="93" customFormat="1" ht="18">
      <c r="A112" s="114"/>
    </row>
    <row r="113" spans="1:1" s="93" customFormat="1" ht="18">
      <c r="A113" s="114"/>
    </row>
    <row r="114" spans="1:1" s="93" customFormat="1" ht="18">
      <c r="A114" s="114"/>
    </row>
    <row r="115" spans="1:1" s="93" customFormat="1" ht="18">
      <c r="A115" s="114"/>
    </row>
    <row r="116" spans="1:1" s="93" customFormat="1" ht="18">
      <c r="A116" s="114"/>
    </row>
    <row r="117" spans="1:1" s="93" customFormat="1" ht="18">
      <c r="A117" s="114"/>
    </row>
    <row r="118" spans="1:1" s="93" customFormat="1" ht="18">
      <c r="A118" s="114"/>
    </row>
    <row r="119" spans="1:1" s="93" customFormat="1" ht="18">
      <c r="A119" s="114"/>
    </row>
    <row r="120" spans="1:1" s="93" customFormat="1" ht="18">
      <c r="A120" s="114"/>
    </row>
    <row r="121" spans="1:1" s="93" customFormat="1" ht="18">
      <c r="A121" s="114"/>
    </row>
    <row r="122" spans="1:1" s="93" customFormat="1" ht="18">
      <c r="A122" s="114"/>
    </row>
    <row r="123" spans="1:1" s="93" customFormat="1" ht="18">
      <c r="A123" s="114"/>
    </row>
    <row r="124" spans="1:1" s="93" customFormat="1" ht="18">
      <c r="A124" s="114"/>
    </row>
    <row r="125" spans="1:1" s="93" customFormat="1" ht="18">
      <c r="A125" s="114"/>
    </row>
    <row r="126" spans="1:1" s="93" customFormat="1" ht="18">
      <c r="A126" s="114"/>
    </row>
    <row r="127" spans="1:1" s="93" customFormat="1" ht="18">
      <c r="A127" s="114"/>
    </row>
    <row r="128" spans="1:1" s="93" customFormat="1" ht="18">
      <c r="A128" s="114"/>
    </row>
    <row r="129" spans="1:1" s="93" customFormat="1" ht="18">
      <c r="A129" s="114"/>
    </row>
  </sheetData>
  <mergeCells count="17">
    <mergeCell ref="E24:F24"/>
    <mergeCell ref="C22:D22"/>
    <mergeCell ref="C23:D23"/>
    <mergeCell ref="C20:D20"/>
    <mergeCell ref="C21:D21"/>
    <mergeCell ref="E20:F20"/>
    <mergeCell ref="E18:F18"/>
    <mergeCell ref="A16:C16"/>
    <mergeCell ref="A2:F2"/>
    <mergeCell ref="E22:F22"/>
    <mergeCell ref="E23:F23"/>
    <mergeCell ref="C19:D19"/>
    <mergeCell ref="D3:E3"/>
    <mergeCell ref="A3:C3"/>
    <mergeCell ref="A4:C4"/>
    <mergeCell ref="E19:F19"/>
    <mergeCell ref="C18:D18"/>
  </mergeCells>
  <phoneticPr fontId="73" type="noConversion"/>
  <pageMargins left="0.55118110236220474" right="0.15748031496062992" top="0.98425196850393704" bottom="0.39370078740157483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8">
    <pageSetUpPr fitToPage="1"/>
  </sheetPr>
  <dimension ref="A1:M152"/>
  <sheetViews>
    <sheetView view="pageBreakPreview" topLeftCell="A8" zoomScale="75" workbookViewId="0">
      <selection activeCell="A10" sqref="A10:M10"/>
    </sheetView>
  </sheetViews>
  <sheetFormatPr defaultRowHeight="15"/>
  <cols>
    <col min="1" max="1" width="13.7109375" bestFit="1" customWidth="1"/>
    <col min="2" max="2" width="12.85546875" customWidth="1"/>
    <col min="3" max="3" width="17.28515625" customWidth="1"/>
    <col min="6" max="6" width="14.5703125" customWidth="1"/>
    <col min="8" max="9" width="9.85546875" bestFit="1" customWidth="1"/>
    <col min="10" max="10" width="13.7109375" bestFit="1" customWidth="1"/>
    <col min="11" max="11" width="13" customWidth="1"/>
    <col min="13" max="13" width="5.7109375" customWidth="1"/>
  </cols>
  <sheetData>
    <row r="1" spans="1:13" s="93" customFormat="1" ht="18"/>
    <row r="2" spans="1:13" s="93" customFormat="1" ht="18.95" customHeight="1">
      <c r="A2" s="444" t="s">
        <v>226</v>
      </c>
      <c r="B2" s="444"/>
      <c r="C2" s="99">
        <v>1</v>
      </c>
      <c r="K2" s="94"/>
    </row>
    <row r="3" spans="1:13" s="93" customFormat="1" ht="18.95" customHeight="1">
      <c r="A3" s="444" t="s">
        <v>224</v>
      </c>
      <c r="B3" s="444"/>
      <c r="C3" s="100">
        <f>'MALİYIL RAKAMLARI'!G43</f>
        <v>44202</v>
      </c>
      <c r="H3" s="94"/>
    </row>
    <row r="4" spans="1:13" s="93" customFormat="1" ht="18.95" customHeight="1">
      <c r="A4" s="444" t="s">
        <v>225</v>
      </c>
      <c r="B4" s="444"/>
      <c r="C4" s="99" t="s">
        <v>72</v>
      </c>
    </row>
    <row r="5" spans="1:13" s="93" customFormat="1" ht="18.95" customHeight="1">
      <c r="C5" s="99" t="s">
        <v>73</v>
      </c>
    </row>
    <row r="6" spans="1:13" s="93" customFormat="1" ht="18.75" customHeight="1"/>
    <row r="7" spans="1:13" s="93" customFormat="1" ht="25.5" customHeight="1">
      <c r="A7" s="464" t="s">
        <v>74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</row>
    <row r="8" spans="1:13" s="93" customFormat="1" ht="23.25" customHeight="1">
      <c r="A8" s="464" t="s">
        <v>75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</row>
    <row r="9" spans="1:13" s="93" customFormat="1" ht="18.75" customHeight="1"/>
    <row r="10" spans="1:13" s="93" customFormat="1" ht="255" customHeight="1">
      <c r="A10" s="466" t="s">
        <v>336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</row>
    <row r="11" spans="1:13" s="93" customFormat="1" ht="18.75" customHeight="1">
      <c r="A11" s="209" t="str">
        <f>'MALİYIL RAKAMLARI'!B35</f>
        <v>ÇALIŞMAYI TEŞVİK VE ÇALIŞANI TAKDİR PAYI</v>
      </c>
      <c r="B11" s="209"/>
      <c r="C11" s="209"/>
      <c r="D11" s="209"/>
      <c r="E11" s="209"/>
      <c r="F11" s="210">
        <f>'MALİYIL RAKAMLARI'!F35</f>
        <v>3422.53</v>
      </c>
      <c r="G11" s="211">
        <v>0.05</v>
      </c>
      <c r="H11" s="300">
        <f>'MALİYIL RAKAMLARI'!H35</f>
        <v>171.12650000000002</v>
      </c>
      <c r="I11" s="300"/>
      <c r="J11" s="300">
        <f>'MALİYIL RAKAMLARI'!H32</f>
        <v>68.460000000000008</v>
      </c>
      <c r="K11" s="210">
        <f>SUM(H11:J11)</f>
        <v>239.58650000000003</v>
      </c>
    </row>
    <row r="12" spans="1:13" s="93" customFormat="1" ht="45" customHeight="1">
      <c r="A12" s="96" t="s">
        <v>42</v>
      </c>
      <c r="B12" s="449" t="s">
        <v>76</v>
      </c>
      <c r="C12" s="449"/>
      <c r="D12" s="449"/>
      <c r="E12" s="449"/>
      <c r="F12" s="449" t="s">
        <v>22</v>
      </c>
      <c r="G12" s="449"/>
      <c r="H12" s="449"/>
      <c r="I12" s="449"/>
      <c r="J12" s="465" t="s">
        <v>215</v>
      </c>
      <c r="K12" s="465"/>
      <c r="L12" s="465"/>
      <c r="M12" s="465"/>
    </row>
    <row r="13" spans="1:13" s="93" customFormat="1" ht="18.75" customHeight="1">
      <c r="A13" s="96">
        <v>1</v>
      </c>
      <c r="B13" s="457" t="s">
        <v>326</v>
      </c>
      <c r="C13" s="462"/>
      <c r="D13" s="462"/>
      <c r="E13" s="463"/>
      <c r="F13" s="461" t="s">
        <v>17</v>
      </c>
      <c r="G13" s="455"/>
      <c r="H13" s="455"/>
      <c r="I13" s="456"/>
      <c r="J13" s="447">
        <v>171.13</v>
      </c>
      <c r="K13" s="447"/>
      <c r="L13" s="447"/>
      <c r="M13" s="447"/>
    </row>
    <row r="14" spans="1:13" s="93" customFormat="1" ht="18.75" customHeight="1">
      <c r="A14" s="96">
        <f>A13+1</f>
        <v>2</v>
      </c>
      <c r="B14" s="457"/>
      <c r="C14" s="462"/>
      <c r="D14" s="462"/>
      <c r="E14" s="463"/>
      <c r="F14" s="461"/>
      <c r="G14" s="455"/>
      <c r="H14" s="455"/>
      <c r="I14" s="456"/>
      <c r="J14" s="447"/>
      <c r="K14" s="447"/>
      <c r="L14" s="447"/>
      <c r="M14" s="447"/>
    </row>
    <row r="15" spans="1:13" s="93" customFormat="1" ht="18.75" customHeight="1">
      <c r="A15" s="96">
        <f t="shared" ref="A15:A34" si="0">A14+1</f>
        <v>3</v>
      </c>
      <c r="F15" s="461"/>
      <c r="G15" s="455"/>
      <c r="H15" s="455"/>
      <c r="I15" s="456"/>
      <c r="J15" s="447"/>
      <c r="K15" s="447"/>
      <c r="L15" s="447"/>
      <c r="M15" s="447"/>
    </row>
    <row r="16" spans="1:13" s="93" customFormat="1" ht="18.75" customHeight="1">
      <c r="A16" s="96">
        <f t="shared" si="0"/>
        <v>4</v>
      </c>
      <c r="B16" s="457"/>
      <c r="C16" s="462"/>
      <c r="D16" s="462"/>
      <c r="E16" s="463"/>
      <c r="F16" s="461"/>
      <c r="G16" s="455"/>
      <c r="H16" s="455"/>
      <c r="I16" s="456"/>
      <c r="J16" s="447"/>
      <c r="K16" s="447"/>
      <c r="L16" s="447"/>
      <c r="M16" s="447"/>
    </row>
    <row r="17" spans="1:13" s="93" customFormat="1" ht="18.75" customHeight="1">
      <c r="A17" s="96">
        <f t="shared" si="0"/>
        <v>5</v>
      </c>
      <c r="B17" s="457"/>
      <c r="C17" s="462"/>
      <c r="D17" s="462"/>
      <c r="E17" s="463"/>
      <c r="F17" s="461"/>
      <c r="G17" s="455"/>
      <c r="H17" s="455"/>
      <c r="I17" s="456"/>
      <c r="J17" s="447"/>
      <c r="K17" s="447"/>
      <c r="L17" s="447"/>
      <c r="M17" s="447"/>
    </row>
    <row r="18" spans="1:13" s="93" customFormat="1" ht="18.75" customHeight="1">
      <c r="A18" s="96">
        <f t="shared" si="0"/>
        <v>6</v>
      </c>
      <c r="B18" s="457"/>
      <c r="C18" s="462"/>
      <c r="D18" s="462"/>
      <c r="E18" s="463"/>
      <c r="F18" s="461"/>
      <c r="G18" s="455"/>
      <c r="H18" s="455"/>
      <c r="I18" s="456"/>
      <c r="J18" s="447"/>
      <c r="K18" s="447"/>
      <c r="L18" s="447"/>
      <c r="M18" s="447"/>
    </row>
    <row r="19" spans="1:13" s="93" customFormat="1" ht="18.75" customHeight="1">
      <c r="A19" s="96">
        <f t="shared" si="0"/>
        <v>7</v>
      </c>
      <c r="B19" s="457"/>
      <c r="C19" s="462"/>
      <c r="D19" s="462"/>
      <c r="E19" s="463"/>
      <c r="F19" s="461"/>
      <c r="G19" s="455"/>
      <c r="H19" s="455"/>
      <c r="I19" s="456"/>
      <c r="J19" s="447"/>
      <c r="K19" s="447"/>
      <c r="L19" s="447"/>
      <c r="M19" s="447"/>
    </row>
    <row r="20" spans="1:13" s="93" customFormat="1" ht="18.75" customHeight="1">
      <c r="A20" s="96">
        <f t="shared" si="0"/>
        <v>8</v>
      </c>
      <c r="B20" s="457"/>
      <c r="C20" s="451"/>
      <c r="D20" s="451"/>
      <c r="E20" s="452"/>
      <c r="F20" s="461"/>
      <c r="G20" s="455"/>
      <c r="H20" s="455"/>
      <c r="I20" s="456"/>
      <c r="J20" s="447"/>
      <c r="K20" s="447"/>
      <c r="L20" s="447"/>
      <c r="M20" s="447"/>
    </row>
    <row r="21" spans="1:13" s="93" customFormat="1" ht="18.75" customHeight="1">
      <c r="A21" s="96">
        <f t="shared" si="0"/>
        <v>9</v>
      </c>
      <c r="B21" s="457"/>
      <c r="C21" s="451"/>
      <c r="D21" s="451"/>
      <c r="E21" s="452"/>
      <c r="F21" s="461"/>
      <c r="G21" s="455"/>
      <c r="H21" s="455"/>
      <c r="I21" s="456"/>
      <c r="J21" s="447"/>
      <c r="K21" s="447"/>
      <c r="L21" s="447"/>
      <c r="M21" s="447"/>
    </row>
    <row r="22" spans="1:13" s="93" customFormat="1" ht="18.75" customHeight="1">
      <c r="A22" s="96">
        <f t="shared" si="0"/>
        <v>10</v>
      </c>
      <c r="B22" s="457"/>
      <c r="C22" s="451"/>
      <c r="D22" s="451"/>
      <c r="E22" s="452"/>
      <c r="F22" s="461"/>
      <c r="G22" s="455"/>
      <c r="H22" s="455"/>
      <c r="I22" s="456"/>
      <c r="J22" s="447"/>
      <c r="K22" s="447"/>
      <c r="L22" s="447"/>
      <c r="M22" s="447"/>
    </row>
    <row r="23" spans="1:13" s="93" customFormat="1" ht="18.75" customHeight="1">
      <c r="A23" s="96">
        <f t="shared" si="0"/>
        <v>11</v>
      </c>
      <c r="B23" s="457"/>
      <c r="C23" s="451"/>
      <c r="D23" s="451"/>
      <c r="E23" s="452"/>
      <c r="F23" s="461"/>
      <c r="G23" s="455"/>
      <c r="H23" s="455"/>
      <c r="I23" s="456"/>
      <c r="J23" s="447"/>
      <c r="K23" s="447"/>
      <c r="L23" s="447"/>
      <c r="M23" s="447"/>
    </row>
    <row r="24" spans="1:13" s="93" customFormat="1" ht="18">
      <c r="A24" s="96">
        <f t="shared" si="0"/>
        <v>12</v>
      </c>
      <c r="B24" s="450"/>
      <c r="C24" s="451"/>
      <c r="D24" s="451"/>
      <c r="E24" s="452"/>
      <c r="F24" s="461"/>
      <c r="G24" s="455"/>
      <c r="H24" s="455"/>
      <c r="I24" s="456"/>
      <c r="J24" s="447"/>
      <c r="K24" s="447"/>
      <c r="L24" s="447"/>
      <c r="M24" s="447"/>
    </row>
    <row r="25" spans="1:13" s="93" customFormat="1" ht="18">
      <c r="A25" s="96">
        <f t="shared" si="0"/>
        <v>13</v>
      </c>
      <c r="B25" s="450"/>
      <c r="C25" s="451"/>
      <c r="D25" s="451"/>
      <c r="E25" s="452"/>
      <c r="F25" s="448"/>
      <c r="G25" s="449"/>
      <c r="H25" s="449"/>
      <c r="I25" s="449"/>
      <c r="J25" s="447"/>
      <c r="K25" s="447"/>
      <c r="L25" s="447"/>
      <c r="M25" s="447"/>
    </row>
    <row r="26" spans="1:13" s="93" customFormat="1" ht="18">
      <c r="A26" s="96">
        <f t="shared" si="0"/>
        <v>14</v>
      </c>
      <c r="B26" s="450"/>
      <c r="C26" s="451"/>
      <c r="D26" s="451"/>
      <c r="E26" s="452"/>
      <c r="F26" s="448"/>
      <c r="G26" s="449"/>
      <c r="H26" s="449"/>
      <c r="I26" s="449"/>
      <c r="J26" s="447"/>
      <c r="K26" s="447"/>
      <c r="L26" s="447"/>
      <c r="M26" s="447"/>
    </row>
    <row r="27" spans="1:13" s="93" customFormat="1" ht="18">
      <c r="A27" s="96">
        <f t="shared" si="0"/>
        <v>15</v>
      </c>
      <c r="B27" s="450"/>
      <c r="C27" s="451"/>
      <c r="D27" s="451"/>
      <c r="E27" s="452"/>
      <c r="F27" s="448"/>
      <c r="G27" s="449"/>
      <c r="H27" s="449"/>
      <c r="I27" s="449"/>
      <c r="J27" s="447"/>
      <c r="K27" s="447"/>
      <c r="L27" s="447"/>
      <c r="M27" s="447"/>
    </row>
    <row r="28" spans="1:13" s="93" customFormat="1" ht="18">
      <c r="A28" s="96">
        <f t="shared" si="0"/>
        <v>16</v>
      </c>
      <c r="B28" s="450"/>
      <c r="C28" s="451"/>
      <c r="D28" s="451"/>
      <c r="E28" s="452"/>
      <c r="F28" s="448"/>
      <c r="G28" s="449"/>
      <c r="H28" s="449"/>
      <c r="I28" s="449"/>
      <c r="J28" s="447"/>
      <c r="K28" s="447"/>
      <c r="L28" s="447"/>
      <c r="M28" s="447"/>
    </row>
    <row r="29" spans="1:13" s="93" customFormat="1" ht="18">
      <c r="A29" s="96">
        <f t="shared" si="0"/>
        <v>17</v>
      </c>
      <c r="B29" s="450"/>
      <c r="C29" s="451"/>
      <c r="D29" s="451"/>
      <c r="E29" s="452"/>
      <c r="F29" s="448"/>
      <c r="G29" s="449"/>
      <c r="H29" s="449"/>
      <c r="I29" s="449"/>
      <c r="J29" s="447"/>
      <c r="K29" s="447"/>
      <c r="L29" s="447"/>
      <c r="M29" s="447"/>
    </row>
    <row r="30" spans="1:13" s="93" customFormat="1" ht="18">
      <c r="A30" s="96">
        <f t="shared" si="0"/>
        <v>18</v>
      </c>
      <c r="B30" s="450"/>
      <c r="C30" s="451"/>
      <c r="D30" s="451"/>
      <c r="E30" s="452"/>
      <c r="F30" s="448"/>
      <c r="G30" s="449"/>
      <c r="H30" s="449"/>
      <c r="I30" s="449"/>
      <c r="J30" s="447"/>
      <c r="K30" s="447"/>
      <c r="L30" s="447"/>
      <c r="M30" s="447"/>
    </row>
    <row r="31" spans="1:13" s="93" customFormat="1" ht="18">
      <c r="A31" s="96">
        <f t="shared" si="0"/>
        <v>19</v>
      </c>
      <c r="B31" s="450"/>
      <c r="C31" s="451"/>
      <c r="D31" s="451"/>
      <c r="E31" s="452"/>
      <c r="F31" s="448"/>
      <c r="G31" s="449"/>
      <c r="H31" s="449"/>
      <c r="I31" s="449"/>
      <c r="J31" s="447"/>
      <c r="K31" s="447"/>
      <c r="L31" s="447"/>
      <c r="M31" s="447"/>
    </row>
    <row r="32" spans="1:13" s="93" customFormat="1" ht="18">
      <c r="A32" s="96">
        <f t="shared" si="0"/>
        <v>20</v>
      </c>
      <c r="B32" s="450"/>
      <c r="C32" s="451"/>
      <c r="D32" s="451"/>
      <c r="E32" s="452"/>
      <c r="F32" s="448"/>
      <c r="G32" s="449"/>
      <c r="H32" s="449"/>
      <c r="I32" s="449"/>
      <c r="J32" s="447"/>
      <c r="K32" s="447"/>
      <c r="L32" s="447"/>
      <c r="M32" s="447"/>
    </row>
    <row r="33" spans="1:13" s="93" customFormat="1" ht="18">
      <c r="A33" s="96">
        <f t="shared" si="0"/>
        <v>21</v>
      </c>
      <c r="B33" s="450"/>
      <c r="C33" s="451"/>
      <c r="D33" s="451"/>
      <c r="E33" s="452"/>
      <c r="F33" s="448"/>
      <c r="G33" s="449"/>
      <c r="H33" s="449"/>
      <c r="I33" s="449"/>
      <c r="J33" s="447"/>
      <c r="K33" s="447"/>
      <c r="L33" s="447"/>
      <c r="M33" s="447"/>
    </row>
    <row r="34" spans="1:13" s="93" customFormat="1" ht="18">
      <c r="A34" s="96">
        <f t="shared" si="0"/>
        <v>22</v>
      </c>
      <c r="B34" s="457"/>
      <c r="C34" s="451"/>
      <c r="D34" s="451"/>
      <c r="E34" s="452"/>
      <c r="F34" s="448"/>
      <c r="G34" s="449"/>
      <c r="H34" s="449"/>
      <c r="I34" s="449"/>
      <c r="J34" s="447"/>
      <c r="K34" s="447"/>
      <c r="L34" s="447"/>
      <c r="M34" s="447"/>
    </row>
    <row r="35" spans="1:13" s="93" customFormat="1" ht="18">
      <c r="A35" s="454" t="s">
        <v>5</v>
      </c>
      <c r="B35" s="455"/>
      <c r="C35" s="455"/>
      <c r="D35" s="455"/>
      <c r="E35" s="455"/>
      <c r="F35" s="455"/>
      <c r="G35" s="455"/>
      <c r="H35" s="455"/>
      <c r="I35" s="456"/>
      <c r="J35" s="458">
        <f>SUM(J13:J34)</f>
        <v>171.13</v>
      </c>
      <c r="K35" s="459"/>
      <c r="L35" s="459"/>
      <c r="M35" s="460"/>
    </row>
    <row r="36" spans="1:13" s="93" customFormat="1" ht="18">
      <c r="A36" s="95"/>
      <c r="B36" s="444"/>
      <c r="C36" s="444"/>
      <c r="D36" s="444"/>
      <c r="E36" s="444"/>
      <c r="F36" s="453"/>
      <c r="G36" s="445"/>
      <c r="H36" s="445"/>
      <c r="I36" s="445"/>
      <c r="J36" s="446"/>
      <c r="K36" s="446"/>
      <c r="L36" s="446"/>
      <c r="M36" s="446"/>
    </row>
    <row r="37" spans="1:13" s="93" customFormat="1" ht="47.25" customHeight="1">
      <c r="A37" s="95"/>
      <c r="B37" s="444"/>
      <c r="C37" s="444"/>
      <c r="D37" s="444"/>
      <c r="E37" s="444"/>
      <c r="F37" s="445"/>
      <c r="G37" s="445"/>
      <c r="H37" s="445"/>
      <c r="I37" s="445"/>
      <c r="J37" s="446"/>
      <c r="K37" s="446"/>
      <c r="L37" s="446"/>
      <c r="M37" s="446"/>
    </row>
    <row r="38" spans="1:13" s="93" customFormat="1" ht="18" customHeight="1">
      <c r="B38" s="443" t="s">
        <v>303</v>
      </c>
      <c r="C38" s="443"/>
      <c r="F38" s="443"/>
      <c r="G38" s="443"/>
      <c r="H38" s="443"/>
      <c r="J38" s="443" t="str">
        <f>'MALİYIL RAKAMLARI'!D45</f>
        <v>Ayşen ARSLAN</v>
      </c>
      <c r="K38" s="443"/>
      <c r="L38" s="443"/>
      <c r="M38" s="443"/>
    </row>
    <row r="39" spans="1:13" s="93" customFormat="1" ht="18" customHeight="1">
      <c r="B39" s="443" t="s">
        <v>262</v>
      </c>
      <c r="C39" s="443"/>
      <c r="F39" s="443"/>
      <c r="G39" s="443"/>
      <c r="H39" s="443"/>
      <c r="J39" s="443" t="str">
        <f>'MALİYIL RAKAMLARI'!D46</f>
        <v>Teknik Müdür Yrd.</v>
      </c>
      <c r="K39" s="443"/>
      <c r="L39" s="443"/>
      <c r="M39" s="443"/>
    </row>
    <row r="40" spans="1:13" s="93" customFormat="1" ht="18" customHeight="1">
      <c r="H40" s="97"/>
      <c r="J40" s="98"/>
      <c r="K40" s="98"/>
      <c r="L40" s="98"/>
      <c r="M40" s="98"/>
    </row>
    <row r="41" spans="1:13" s="93" customFormat="1" ht="18" customHeight="1">
      <c r="J41" s="98"/>
      <c r="K41" s="98"/>
      <c r="L41" s="98"/>
      <c r="M41" s="98"/>
    </row>
    <row r="42" spans="1:13" s="93" customFormat="1" ht="18" customHeight="1">
      <c r="F42" s="443" t="s">
        <v>79</v>
      </c>
      <c r="G42" s="443"/>
      <c r="H42" s="443"/>
      <c r="I42" s="443"/>
      <c r="J42" s="98"/>
      <c r="K42" s="98"/>
      <c r="L42" s="98"/>
      <c r="M42" s="98"/>
    </row>
    <row r="43" spans="1:13" s="93" customFormat="1" ht="18" customHeight="1">
      <c r="F43" s="442">
        <f>'MALİYIL RAKAMLARI'!G43</f>
        <v>44202</v>
      </c>
      <c r="G43" s="442"/>
      <c r="H43" s="442"/>
      <c r="I43" s="442"/>
      <c r="J43" s="98"/>
      <c r="K43" s="98"/>
      <c r="L43" s="98"/>
      <c r="M43" s="98"/>
    </row>
    <row r="44" spans="1:13" s="93" customFormat="1" ht="42" customHeight="1">
      <c r="J44" s="98"/>
      <c r="K44" s="98"/>
      <c r="L44" s="98"/>
      <c r="M44" s="98"/>
    </row>
    <row r="45" spans="1:13" s="93" customFormat="1" ht="18" customHeight="1">
      <c r="F45" s="442" t="str">
        <f>'MALİYIL RAKAMLARI'!G45</f>
        <v>Hasan ÇAKMAK</v>
      </c>
      <c r="G45" s="442"/>
      <c r="H45" s="442"/>
      <c r="I45" s="442"/>
    </row>
    <row r="46" spans="1:13" s="93" customFormat="1" ht="18" customHeight="1">
      <c r="F46" s="442" t="str">
        <f>'MALİYIL RAKAMLARI'!G46</f>
        <v>Okul Müdürü</v>
      </c>
      <c r="G46" s="442"/>
      <c r="H46" s="442"/>
      <c r="I46" s="442"/>
    </row>
    <row r="47" spans="1:13" s="93" customFormat="1" ht="18" customHeight="1"/>
    <row r="48" spans="1:13" s="93" customFormat="1" ht="18"/>
    <row r="49" s="93" customFormat="1" ht="18"/>
    <row r="50" s="93" customFormat="1" ht="18"/>
    <row r="51" s="93" customFormat="1" ht="18"/>
    <row r="52" s="93" customFormat="1" ht="18"/>
    <row r="53" s="93" customFormat="1" ht="18"/>
    <row r="54" s="93" customFormat="1" ht="18"/>
    <row r="55" s="93" customFormat="1" ht="18"/>
    <row r="56" s="93" customFormat="1" ht="18"/>
    <row r="57" s="93" customFormat="1" ht="18"/>
    <row r="58" s="93" customFormat="1" ht="18"/>
    <row r="59" s="93" customFormat="1" ht="18"/>
    <row r="60" s="93" customFormat="1" ht="18"/>
    <row r="61" s="93" customFormat="1" ht="18"/>
    <row r="62" s="93" customFormat="1" ht="18"/>
    <row r="63" s="93" customFormat="1" ht="18"/>
    <row r="64" s="93" customFormat="1" ht="18"/>
    <row r="65" s="93" customFormat="1" ht="18"/>
    <row r="66" s="93" customFormat="1" ht="18"/>
    <row r="67" s="93" customFormat="1" ht="18"/>
    <row r="68" s="93" customFormat="1" ht="18"/>
    <row r="69" s="93" customFormat="1" ht="18"/>
    <row r="70" s="93" customFormat="1" ht="18"/>
    <row r="71" s="93" customFormat="1" ht="18"/>
    <row r="72" s="93" customFormat="1" ht="18"/>
    <row r="73" s="93" customFormat="1" ht="18"/>
    <row r="74" s="93" customFormat="1" ht="18"/>
    <row r="75" s="93" customFormat="1" ht="18"/>
    <row r="76" s="93" customFormat="1" ht="18"/>
    <row r="77" s="93" customFormat="1" ht="18"/>
    <row r="78" s="93" customFormat="1" ht="18"/>
    <row r="79" s="93" customFormat="1" ht="18"/>
    <row r="80" s="93" customFormat="1" ht="18"/>
    <row r="81" s="93" customFormat="1" ht="18"/>
    <row r="82" s="93" customFormat="1" ht="18"/>
    <row r="83" s="93" customFormat="1" ht="18"/>
    <row r="84" s="93" customFormat="1" ht="18"/>
    <row r="85" s="93" customFormat="1" ht="18"/>
    <row r="86" s="93" customFormat="1" ht="18"/>
    <row r="87" s="93" customFormat="1" ht="18"/>
    <row r="88" s="93" customFormat="1" ht="18"/>
    <row r="89" s="93" customFormat="1" ht="18"/>
    <row r="90" s="93" customFormat="1" ht="18"/>
    <row r="91" s="93" customFormat="1" ht="18"/>
    <row r="92" s="93" customFormat="1" ht="18"/>
    <row r="93" s="93" customFormat="1" ht="18"/>
    <row r="94" s="93" customFormat="1" ht="18"/>
    <row r="95" s="93" customFormat="1" ht="18"/>
    <row r="96" s="93" customFormat="1" ht="18"/>
    <row r="97" s="93" customFormat="1" ht="18"/>
    <row r="98" s="93" customFormat="1" ht="18"/>
    <row r="99" s="93" customFormat="1" ht="18"/>
    <row r="100" s="93" customFormat="1" ht="18"/>
    <row r="101" s="93" customFormat="1" ht="18"/>
    <row r="102" s="93" customFormat="1" ht="18"/>
    <row r="103" s="93" customFormat="1" ht="18"/>
    <row r="104" s="93" customFormat="1" ht="18"/>
    <row r="105" s="93" customFormat="1" ht="18"/>
    <row r="106" s="93" customFormat="1" ht="18"/>
    <row r="107" s="93" customFormat="1" ht="18"/>
    <row r="108" s="93" customFormat="1" ht="18"/>
    <row r="109" s="93" customFormat="1" ht="18"/>
    <row r="110" s="93" customFormat="1" ht="18"/>
    <row r="111" s="93" customFormat="1" ht="18"/>
    <row r="112" s="93" customFormat="1" ht="18"/>
    <row r="113" s="93" customFormat="1" ht="18"/>
    <row r="114" s="93" customFormat="1" ht="18"/>
    <row r="115" s="93" customFormat="1" ht="18"/>
    <row r="116" s="93" customFormat="1" ht="18"/>
    <row r="117" s="93" customFormat="1" ht="18"/>
    <row r="118" s="93" customFormat="1" ht="18"/>
    <row r="119" s="93" customFormat="1" ht="18"/>
    <row r="120" s="93" customFormat="1" ht="18"/>
    <row r="121" s="93" customFormat="1" ht="18"/>
    <row r="122" s="93" customFormat="1" ht="18"/>
    <row r="123" s="93" customFormat="1" ht="18"/>
    <row r="124" s="93" customFormat="1" ht="18"/>
    <row r="125" s="93" customFormat="1" ht="18"/>
    <row r="126" s="93" customFormat="1" ht="18"/>
    <row r="127" s="93" customFormat="1" ht="18"/>
    <row r="128" s="93" customFormat="1" ht="18"/>
    <row r="129" s="93" customFormat="1" ht="18"/>
    <row r="130" s="93" customFormat="1" ht="18"/>
    <row r="131" s="93" customFormat="1" ht="18"/>
    <row r="132" s="93" customFormat="1" ht="18"/>
    <row r="133" s="93" customFormat="1" ht="18"/>
    <row r="134" s="93" customFormat="1" ht="18"/>
    <row r="135" s="93" customFormat="1" ht="18"/>
    <row r="136" s="93" customFormat="1" ht="18"/>
    <row r="137" s="93" customFormat="1" ht="18"/>
    <row r="138" s="93" customFormat="1" ht="18"/>
    <row r="139" s="93" customFormat="1" ht="18"/>
    <row r="140" s="93" customFormat="1" ht="18"/>
    <row r="141" s="93" customFormat="1" ht="18"/>
    <row r="142" s="93" customFormat="1" ht="18"/>
    <row r="143" s="93" customFormat="1" ht="18"/>
    <row r="144" s="93" customFormat="1" ht="18"/>
    <row r="145" s="93" customFormat="1" ht="18"/>
    <row r="146" s="93" customFormat="1" ht="18"/>
    <row r="147" s="93" customFormat="1" ht="18"/>
    <row r="148" s="93" customFormat="1" ht="18"/>
    <row r="149" s="93" customFormat="1" ht="18"/>
    <row r="150" s="93" customFormat="1" ht="18"/>
    <row r="151" s="93" customFormat="1" ht="18"/>
    <row r="152" s="93" customFormat="1" ht="18"/>
  </sheetData>
  <mergeCells count="92">
    <mergeCell ref="B32:E32"/>
    <mergeCell ref="F32:I32"/>
    <mergeCell ref="J32:M32"/>
    <mergeCell ref="B31:E31"/>
    <mergeCell ref="F21:I21"/>
    <mergeCell ref="B23:E23"/>
    <mergeCell ref="F23:I23"/>
    <mergeCell ref="F22:I22"/>
    <mergeCell ref="J22:M22"/>
    <mergeCell ref="J25:M25"/>
    <mergeCell ref="B30:E30"/>
    <mergeCell ref="F30:I30"/>
    <mergeCell ref="B29:E29"/>
    <mergeCell ref="B27:E27"/>
    <mergeCell ref="F27:I27"/>
    <mergeCell ref="J27:M27"/>
    <mergeCell ref="A2:B2"/>
    <mergeCell ref="A3:B3"/>
    <mergeCell ref="A4:B4"/>
    <mergeCell ref="A7:M7"/>
    <mergeCell ref="J16:M16"/>
    <mergeCell ref="J15:M15"/>
    <mergeCell ref="B16:E16"/>
    <mergeCell ref="A8:M8"/>
    <mergeCell ref="J14:M14"/>
    <mergeCell ref="J12:M12"/>
    <mergeCell ref="F12:I12"/>
    <mergeCell ref="F15:I15"/>
    <mergeCell ref="A10:M10"/>
    <mergeCell ref="B12:E12"/>
    <mergeCell ref="F13:I13"/>
    <mergeCell ref="J13:M13"/>
    <mergeCell ref="B13:E13"/>
    <mergeCell ref="B14:E14"/>
    <mergeCell ref="F14:I14"/>
    <mergeCell ref="B17:E17"/>
    <mergeCell ref="F17:I17"/>
    <mergeCell ref="F16:I16"/>
    <mergeCell ref="J18:M18"/>
    <mergeCell ref="J17:M17"/>
    <mergeCell ref="B18:E18"/>
    <mergeCell ref="F18:I18"/>
    <mergeCell ref="J19:M19"/>
    <mergeCell ref="B19:E19"/>
    <mergeCell ref="F19:I19"/>
    <mergeCell ref="J20:M20"/>
    <mergeCell ref="J21:M21"/>
    <mergeCell ref="B21:E21"/>
    <mergeCell ref="B22:E22"/>
    <mergeCell ref="J26:M26"/>
    <mergeCell ref="B26:E26"/>
    <mergeCell ref="F26:I26"/>
    <mergeCell ref="J23:M23"/>
    <mergeCell ref="F25:I25"/>
    <mergeCell ref="B20:E20"/>
    <mergeCell ref="F20:I20"/>
    <mergeCell ref="B28:E28"/>
    <mergeCell ref="F28:I28"/>
    <mergeCell ref="J28:M28"/>
    <mergeCell ref="B24:E24"/>
    <mergeCell ref="F24:I24"/>
    <mergeCell ref="J24:M24"/>
    <mergeCell ref="B25:E25"/>
    <mergeCell ref="B33:E33"/>
    <mergeCell ref="F33:I33"/>
    <mergeCell ref="J36:M36"/>
    <mergeCell ref="B36:E36"/>
    <mergeCell ref="F36:I36"/>
    <mergeCell ref="A35:I35"/>
    <mergeCell ref="B34:E34"/>
    <mergeCell ref="F34:I34"/>
    <mergeCell ref="J34:M34"/>
    <mergeCell ref="J33:M33"/>
    <mergeCell ref="J35:M35"/>
    <mergeCell ref="J30:M30"/>
    <mergeCell ref="F29:I29"/>
    <mergeCell ref="J29:M29"/>
    <mergeCell ref="F31:I31"/>
    <mergeCell ref="J31:M31"/>
    <mergeCell ref="B37:E37"/>
    <mergeCell ref="F37:I37"/>
    <mergeCell ref="J37:M37"/>
    <mergeCell ref="F39:H39"/>
    <mergeCell ref="J38:M38"/>
    <mergeCell ref="F38:H38"/>
    <mergeCell ref="B38:C38"/>
    <mergeCell ref="B39:C39"/>
    <mergeCell ref="F46:I46"/>
    <mergeCell ref="F43:I43"/>
    <mergeCell ref="F45:I45"/>
    <mergeCell ref="F42:I42"/>
    <mergeCell ref="J39:M39"/>
  </mergeCells>
  <phoneticPr fontId="5" type="noConversion"/>
  <pageMargins left="0.55118110236220474" right="0.15748031496062992" top="0.98425196850393704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9">
    <pageSetUpPr fitToPage="1"/>
  </sheetPr>
  <dimension ref="A1:AC90"/>
  <sheetViews>
    <sheetView view="pageBreakPreview" topLeftCell="A10" zoomScale="115" zoomScaleSheetLayoutView="85" workbookViewId="0">
      <selection activeCell="I23" sqref="I23"/>
    </sheetView>
  </sheetViews>
  <sheetFormatPr defaultRowHeight="15"/>
  <cols>
    <col min="1" max="1" width="1.85546875" customWidth="1"/>
    <col min="2" max="2" width="3.7109375" customWidth="1"/>
    <col min="3" max="3" width="26.42578125" customWidth="1"/>
    <col min="4" max="4" width="23.85546875" customWidth="1"/>
    <col min="5" max="5" width="7.28515625" customWidth="1"/>
    <col min="6" max="6" width="7.140625" customWidth="1"/>
    <col min="7" max="7" width="6.5703125" customWidth="1"/>
    <col min="8" max="8" width="9.28515625" customWidth="1"/>
    <col min="9" max="9" width="8.85546875" customWidth="1"/>
    <col min="10" max="10" width="9.28515625" hidden="1" customWidth="1"/>
    <col min="11" max="11" width="9.28515625" customWidth="1"/>
    <col min="12" max="12" width="13.7109375" customWidth="1"/>
    <col min="13" max="13" width="2.5703125" customWidth="1"/>
    <col min="14" max="15" width="2.42578125" customWidth="1"/>
    <col min="16" max="16" width="2.5703125" customWidth="1"/>
    <col min="17" max="17" width="3.5703125" customWidth="1"/>
    <col min="18" max="18" width="3" hidden="1" customWidth="1"/>
    <col min="19" max="19" width="4.7109375" customWidth="1"/>
    <col min="20" max="20" width="7.7109375" customWidth="1"/>
    <col min="21" max="21" width="6.42578125" customWidth="1"/>
    <col min="22" max="22" width="5.42578125" customWidth="1"/>
    <col min="23" max="23" width="12.42578125" customWidth="1"/>
    <col min="24" max="24" width="10.7109375" customWidth="1"/>
    <col min="25" max="25" width="11.85546875" customWidth="1"/>
    <col min="26" max="26" width="11.28515625" customWidth="1"/>
    <col min="27" max="27" width="12.5703125" customWidth="1"/>
    <col min="28" max="28" width="10.5703125" customWidth="1"/>
    <col min="29" max="29" width="11.140625" customWidth="1"/>
  </cols>
  <sheetData>
    <row r="1" spans="1:29" ht="58.5" customHeight="1">
      <c r="A1" s="4"/>
      <c r="B1" s="480" t="s">
        <v>304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2" spans="1:29" s="45" customFormat="1" ht="15" customHeight="1">
      <c r="A2" s="73"/>
      <c r="B2" s="482" t="s">
        <v>68</v>
      </c>
      <c r="C2" s="482"/>
      <c r="D2" s="84" t="s">
        <v>308</v>
      </c>
      <c r="E2" s="31"/>
      <c r="F2" s="31"/>
      <c r="G2" s="31"/>
      <c r="H2" s="31"/>
      <c r="I2" s="31"/>
      <c r="J2" s="31"/>
      <c r="K2" s="323"/>
      <c r="L2" s="31"/>
    </row>
    <row r="3" spans="1:29" s="45" customFormat="1" ht="15" customHeight="1">
      <c r="A3" s="73"/>
      <c r="B3" s="80" t="str">
        <f>'MALİYIL RAKAMLARI'!B7:C7</f>
        <v>CİROSU</v>
      </c>
      <c r="C3" s="80"/>
      <c r="D3" s="81">
        <f>'MALİYIL RAKAMLARI'!G7</f>
        <v>70522.3</v>
      </c>
      <c r="E3" s="74"/>
      <c r="F3" s="75"/>
      <c r="G3" s="74"/>
      <c r="H3" s="76"/>
      <c r="I3" s="77"/>
      <c r="J3" s="77"/>
      <c r="K3" s="77"/>
      <c r="L3" s="77"/>
    </row>
    <row r="4" spans="1:29" s="45" customFormat="1" ht="15" customHeight="1">
      <c r="A4" s="73"/>
      <c r="B4" s="80" t="str">
        <f>'MALİYIL RAKAMLARI'!B8:C8</f>
        <v>BİLANÇO KARI</v>
      </c>
      <c r="C4" s="83"/>
      <c r="D4" s="81">
        <f>'MALİYIL RAKAMLARI'!G8</f>
        <v>11100.44</v>
      </c>
      <c r="E4" s="78"/>
      <c r="F4" s="79"/>
      <c r="G4" s="78"/>
      <c r="H4" s="76"/>
      <c r="I4" s="77"/>
      <c r="J4" s="77"/>
      <c r="K4" s="77"/>
      <c r="L4" s="77"/>
    </row>
    <row r="5" spans="1:29" s="45" customFormat="1" ht="15" customHeight="1">
      <c r="A5" s="73"/>
      <c r="B5" s="80" t="str">
        <f>'MALİYIL RAKAMLARI'!B9:C9</f>
        <v>BİLANÇO KARININ 1/3'Ü</v>
      </c>
      <c r="C5" s="83"/>
      <c r="D5" s="81">
        <f>'MALİYIL RAKAMLARI'!G9</f>
        <v>3700.146666666667</v>
      </c>
      <c r="E5" s="74"/>
      <c r="F5" s="75"/>
      <c r="G5" s="74"/>
      <c r="H5" s="77"/>
      <c r="I5" s="77"/>
      <c r="J5" s="77"/>
      <c r="K5" s="77"/>
      <c r="L5" s="77"/>
    </row>
    <row r="6" spans="1:29" s="45" customFormat="1" ht="15" customHeight="1">
      <c r="A6" s="73"/>
      <c r="B6" s="80" t="str">
        <f>'MALİYIL RAKAMLARI'!B10:C10</f>
        <v>BANKA FAİZ GELİR TUTARI</v>
      </c>
      <c r="C6" s="82"/>
      <c r="D6" s="81">
        <f>'MALİYIL RAKAMLARI'!G10</f>
        <v>832.86</v>
      </c>
      <c r="E6" s="74"/>
      <c r="F6" s="75"/>
      <c r="G6" s="74"/>
      <c r="H6" s="77"/>
      <c r="I6" s="77"/>
      <c r="J6" s="77"/>
      <c r="K6" s="77"/>
      <c r="L6" s="77"/>
    </row>
    <row r="7" spans="1:29" s="45" customFormat="1" ht="15" customHeight="1">
      <c r="A7" s="73"/>
      <c r="B7" s="80" t="str">
        <f>'MALİYIL RAKAMLARI'!B11:C11</f>
        <v>BANKA FAİZ GELİRİNİN 1/3'Ü</v>
      </c>
      <c r="C7" s="82"/>
      <c r="D7" s="81">
        <f>'MALİYIL RAKAMLARI'!G11</f>
        <v>277.62</v>
      </c>
      <c r="E7" s="74"/>
      <c r="F7" s="75"/>
      <c r="G7" s="74"/>
      <c r="H7" s="77"/>
      <c r="I7" s="77"/>
      <c r="J7" s="77"/>
      <c r="K7" s="77"/>
      <c r="L7" s="77"/>
      <c r="W7" s="177" t="s">
        <v>216</v>
      </c>
      <c r="X7" s="14"/>
      <c r="Y7" s="14"/>
      <c r="Z7" s="14" t="s">
        <v>64</v>
      </c>
      <c r="AA7" s="14" t="s">
        <v>65</v>
      </c>
      <c r="AB7" s="177" t="s">
        <v>217</v>
      </c>
      <c r="AC7" s="177" t="s">
        <v>80</v>
      </c>
    </row>
    <row r="8" spans="1:29" s="45" customFormat="1" ht="15" customHeight="1">
      <c r="A8" s="73"/>
      <c r="B8" s="80" t="str">
        <f>'MALİYIL RAKAMLARI'!B12:C12</f>
        <v xml:space="preserve">FAİZSİZ KAR TOPLAMI </v>
      </c>
      <c r="C8" s="82"/>
      <c r="D8" s="81">
        <f>'MALİYIL RAKAMLARI'!G12</f>
        <v>10267.58</v>
      </c>
      <c r="E8" s="74"/>
      <c r="F8" s="75"/>
      <c r="G8" s="74"/>
      <c r="H8" s="77"/>
      <c r="I8" s="77"/>
      <c r="J8" s="77"/>
      <c r="K8" s="77"/>
      <c r="L8" s="77"/>
    </row>
    <row r="9" spans="1:29" s="45" customFormat="1" ht="15" customHeight="1">
      <c r="A9" s="73"/>
      <c r="B9" s="485" t="str">
        <f>'MALİYIL RAKAMLARI'!B13:C13</f>
        <v>ÖDENECEK ÜTP TUTARI</v>
      </c>
      <c r="C9" s="485"/>
      <c r="D9" s="81">
        <f>'MALİYIL RAKAMLARI'!I13</f>
        <v>3422.53</v>
      </c>
      <c r="E9" s="74"/>
      <c r="F9" s="75"/>
      <c r="G9" s="74"/>
      <c r="H9" s="77"/>
      <c r="I9" s="77"/>
      <c r="J9" s="77"/>
      <c r="K9" s="77"/>
      <c r="L9" s="77"/>
      <c r="W9" s="71">
        <f>'MALİYIL RAKAMLARI'!H28</f>
        <v>273.8</v>
      </c>
      <c r="X9" s="72">
        <f>E13+E14+E16</f>
        <v>0</v>
      </c>
      <c r="Y9" s="14" t="e">
        <f>W9/X9</f>
        <v>#DIV/0!</v>
      </c>
      <c r="Z9" s="14" t="e">
        <f>Y9*E13</f>
        <v>#DIV/0!</v>
      </c>
      <c r="AA9" s="14" t="e">
        <f>Y9*E14</f>
        <v>#DIV/0!</v>
      </c>
      <c r="AB9" s="14" t="e">
        <f>Y9*E16</f>
        <v>#DIV/0!</v>
      </c>
      <c r="AC9" s="14" t="e">
        <f>Z9+AA9+AB9</f>
        <v>#DIV/0!</v>
      </c>
    </row>
    <row r="10" spans="1:29" ht="6" customHeight="1">
      <c r="A10" s="4"/>
      <c r="B10" s="483"/>
      <c r="C10" s="483"/>
      <c r="D10" s="38"/>
      <c r="E10" s="9"/>
      <c r="F10" s="10"/>
      <c r="G10" s="9"/>
      <c r="H10" s="11"/>
      <c r="I10" s="11"/>
      <c r="J10" s="11"/>
      <c r="K10" s="11"/>
      <c r="L10" s="11"/>
    </row>
    <row r="11" spans="1:29" ht="21" customHeight="1">
      <c r="A11" s="4"/>
      <c r="B11" s="489" t="s">
        <v>4</v>
      </c>
      <c r="C11" s="491" t="s">
        <v>21</v>
      </c>
      <c r="D11" s="491" t="s">
        <v>22</v>
      </c>
      <c r="E11" s="492" t="s">
        <v>23</v>
      </c>
      <c r="F11" s="492"/>
      <c r="G11" s="492"/>
      <c r="H11" s="486" t="s">
        <v>24</v>
      </c>
      <c r="I11" s="486"/>
      <c r="J11" s="486"/>
      <c r="K11" s="486"/>
      <c r="L11" s="486"/>
    </row>
    <row r="12" spans="1:29" ht="54" customHeight="1">
      <c r="A12" s="4"/>
      <c r="B12" s="490"/>
      <c r="C12" s="491"/>
      <c r="D12" s="491"/>
      <c r="E12" s="61" t="s">
        <v>25</v>
      </c>
      <c r="F12" s="61" t="s">
        <v>26</v>
      </c>
      <c r="G12" s="61" t="s">
        <v>27</v>
      </c>
      <c r="H12" s="62" t="s">
        <v>47</v>
      </c>
      <c r="I12" s="62" t="s">
        <v>45</v>
      </c>
      <c r="J12" s="62" t="s">
        <v>46</v>
      </c>
      <c r="K12" s="62" t="s">
        <v>309</v>
      </c>
      <c r="L12" s="63" t="s">
        <v>5</v>
      </c>
      <c r="W12" s="14" t="s">
        <v>81</v>
      </c>
      <c r="X12" s="14"/>
      <c r="Y12" s="14"/>
      <c r="Z12" s="14" t="s">
        <v>64</v>
      </c>
      <c r="AA12" s="14" t="s">
        <v>65</v>
      </c>
      <c r="AB12" s="177" t="s">
        <v>217</v>
      </c>
      <c r="AC12" s="177" t="s">
        <v>80</v>
      </c>
    </row>
    <row r="13" spans="1:29" ht="15" customHeight="1">
      <c r="A13" s="4"/>
      <c r="B13" s="64">
        <v>1</v>
      </c>
      <c r="C13" s="214" t="str">
        <f>'%70''LİK KAR DAĞITIM'!B6</f>
        <v>HASAN ÇAKMAK</v>
      </c>
      <c r="D13" s="264" t="str">
        <f>'%70''LİK KAR DAĞITIM'!C6</f>
        <v>Okul Müdürü</v>
      </c>
      <c r="E13" s="60">
        <f>'AYLIK MATRAHLAR'!O22</f>
        <v>0</v>
      </c>
      <c r="F13" s="60">
        <f>'AYLIK MATRAHLAR'!N22</f>
        <v>29.435483870967737</v>
      </c>
      <c r="G13" s="60">
        <f t="shared" ref="G13:G22" si="0">E13+F13</f>
        <v>29.435483870967737</v>
      </c>
      <c r="H13" s="65">
        <f>'MALİYIL RAKAMLARI'!H28:I28</f>
        <v>273.8</v>
      </c>
      <c r="I13" s="65"/>
      <c r="J13" s="66">
        <f>'%70''LİK KAR DAĞITIM'!F6</f>
        <v>273.06482216853522</v>
      </c>
      <c r="K13" s="66">
        <f>'%70''LİK KAR DAĞITIM'!F6</f>
        <v>273.06482216853522</v>
      </c>
      <c r="L13" s="67">
        <f>H13+I13+K13</f>
        <v>546.86482216853528</v>
      </c>
      <c r="S13" s="15">
        <v>8</v>
      </c>
      <c r="T13" s="33">
        <f>'AYLIK MATRAHLAR'!M22</f>
        <v>235.48387096774189</v>
      </c>
      <c r="U13" s="16">
        <f t="shared" ref="U13:U22" si="1">T13/S13</f>
        <v>29.435483870967737</v>
      </c>
      <c r="W13" s="71">
        <f>'MALİYIL RAKAMLARI'!H29</f>
        <v>171.13</v>
      </c>
      <c r="X13" s="71">
        <f>'MALİYIL RAKAMLARI'!I29</f>
        <v>0</v>
      </c>
      <c r="Y13" s="14" t="e">
        <f>W13/X13</f>
        <v>#DIV/0!</v>
      </c>
      <c r="Z13" s="14" t="e">
        <f>Y13*#REF!</f>
        <v>#DIV/0!</v>
      </c>
      <c r="AA13" s="14" t="e">
        <f>#REF!*Y13</f>
        <v>#REF!</v>
      </c>
      <c r="AB13" s="14" t="e">
        <f>E17*Y13</f>
        <v>#DIV/0!</v>
      </c>
      <c r="AC13" s="14" t="e">
        <f>Z13+AA13+AB13</f>
        <v>#DIV/0!</v>
      </c>
    </row>
    <row r="14" spans="1:29" ht="15" customHeight="1">
      <c r="A14" s="4"/>
      <c r="B14" s="64">
        <f>B13+1</f>
        <v>2</v>
      </c>
      <c r="C14" s="214" t="str">
        <f>'%70''LİK KAR DAĞITIM'!B7</f>
        <v>RAHŞAN KÖKEN</v>
      </c>
      <c r="D14" s="264" t="str">
        <f>'%70''LİK KAR DAĞITIM'!C7</f>
        <v>Tek.Md.Yrd.</v>
      </c>
      <c r="E14" s="60">
        <f>'AYLIK MATRAHLAR'!O23</f>
        <v>0</v>
      </c>
      <c r="F14" s="60">
        <f>'AYLIK MATRAHLAR'!N23</f>
        <v>19.568682795698923</v>
      </c>
      <c r="G14" s="60">
        <f t="shared" si="0"/>
        <v>19.568682795698923</v>
      </c>
      <c r="H14" s="65">
        <v>119.6</v>
      </c>
      <c r="I14" s="65"/>
      <c r="J14" s="66">
        <f>'%70''LİK KAR DAĞITIM'!F7</f>
        <v>181.53324440337542</v>
      </c>
      <c r="K14" s="66">
        <f>'%70''LİK KAR DAĞITIM'!F7</f>
        <v>181.53324440337542</v>
      </c>
      <c r="L14" s="67">
        <f t="shared" ref="L14:L22" si="2">H14+I14+K14</f>
        <v>301.13324440337544</v>
      </c>
      <c r="S14" s="15">
        <v>8</v>
      </c>
      <c r="T14" s="33">
        <f>'AYLIK MATRAHLAR'!M23</f>
        <v>156.54946236559138</v>
      </c>
      <c r="U14" s="16">
        <f t="shared" si="1"/>
        <v>19.568682795698923</v>
      </c>
    </row>
    <row r="15" spans="1:29" ht="15" customHeight="1">
      <c r="A15" s="4"/>
      <c r="B15" s="64">
        <v>3</v>
      </c>
      <c r="C15" s="214" t="str">
        <f>'%70''LİK KAR DAĞITIM'!B8</f>
        <v>AYŞEN ARSLAN</v>
      </c>
      <c r="D15" s="264" t="str">
        <f>'%70''LİK KAR DAĞITIM'!C8</f>
        <v>Tek.Md.Yrd.</v>
      </c>
      <c r="E15" s="60">
        <f>'AYLIK MATRAHLAR'!O24</f>
        <v>0</v>
      </c>
      <c r="F15" s="60">
        <f>'AYLIK MATRAHLAR'!N24</f>
        <v>8</v>
      </c>
      <c r="G15" s="60">
        <f t="shared" si="0"/>
        <v>8</v>
      </c>
      <c r="H15" s="65">
        <v>51.53</v>
      </c>
      <c r="I15" s="65"/>
      <c r="J15" s="66"/>
      <c r="K15" s="66">
        <f>'%70''LİK KAR DAĞITIM'!F8</f>
        <v>74.213781805804658</v>
      </c>
      <c r="L15" s="67">
        <f t="shared" si="2"/>
        <v>125.74378180580466</v>
      </c>
      <c r="S15" s="15"/>
      <c r="T15" s="33"/>
      <c r="U15" s="16"/>
    </row>
    <row r="16" spans="1:29" ht="15" customHeight="1">
      <c r="A16" s="4"/>
      <c r="B16" s="64">
        <v>4</v>
      </c>
      <c r="C16" s="214" t="str">
        <f>'%70''LİK KAR DAĞITIM'!B9</f>
        <v>HALİL YAZI</v>
      </c>
      <c r="D16" s="264" t="str">
        <f>'%70''LİK KAR DAĞITIM'!C9</f>
        <v xml:space="preserve">Sayman </v>
      </c>
      <c r="E16" s="60">
        <f>'AYLIK MATRAHLAR'!O25</f>
        <v>0</v>
      </c>
      <c r="F16" s="60">
        <f>'AYLIK MATRAHLAR'!N25</f>
        <v>22.419354838709673</v>
      </c>
      <c r="G16" s="60">
        <f t="shared" si="0"/>
        <v>22.419354838709673</v>
      </c>
      <c r="H16" s="65">
        <v>171.13</v>
      </c>
      <c r="I16" s="65"/>
      <c r="J16" s="66">
        <f>'%70''LİK KAR DAĞITIM'!F9</f>
        <v>207.97813852836381</v>
      </c>
      <c r="K16" s="66">
        <f>'%70''LİK KAR DAĞITIM'!F9</f>
        <v>207.97813852836381</v>
      </c>
      <c r="L16" s="67">
        <f t="shared" si="2"/>
        <v>379.10813852836384</v>
      </c>
      <c r="S16" s="15">
        <v>8</v>
      </c>
      <c r="T16" s="33">
        <f>'AYLIK MATRAHLAR'!M25</f>
        <v>179.35483870967738</v>
      </c>
      <c r="U16" s="16">
        <f t="shared" si="1"/>
        <v>22.419354838709673</v>
      </c>
    </row>
    <row r="17" spans="1:21" ht="15" customHeight="1">
      <c r="A17" s="4"/>
      <c r="B17" s="64">
        <v>5</v>
      </c>
      <c r="C17" s="214" t="str">
        <f>'%70''LİK KAR DAĞITIM'!B10</f>
        <v>EMSAL DEMİRKALE</v>
      </c>
      <c r="D17" s="264" t="str">
        <f>'%70''LİK KAR DAĞITIM'!C10</f>
        <v>Atl.Şefi</v>
      </c>
      <c r="E17" s="60">
        <f>'AYLIK MATRAHLAR'!O26</f>
        <v>0</v>
      </c>
      <c r="F17" s="60">
        <f>'AYLIK MATRAHLAR'!N26</f>
        <v>51.710349462365585</v>
      </c>
      <c r="G17" s="60">
        <f t="shared" si="0"/>
        <v>51.710349462365585</v>
      </c>
      <c r="H17" s="65">
        <v>171.13</v>
      </c>
      <c r="I17" s="65"/>
      <c r="J17" s="66">
        <f>'%70''LİK KAR DAĞITIM'!F10</f>
        <v>479.70257401273847</v>
      </c>
      <c r="K17" s="66">
        <f>'%70''LİK KAR DAĞITIM'!F10</f>
        <v>479.70257401273847</v>
      </c>
      <c r="L17" s="67">
        <f t="shared" si="2"/>
        <v>650.83257401273841</v>
      </c>
      <c r="Q17" s="33"/>
      <c r="S17" s="15">
        <v>8</v>
      </c>
      <c r="T17" s="33">
        <f>'AYLIK MATRAHLAR'!M27</f>
        <v>127.84946236559139</v>
      </c>
      <c r="U17" s="16">
        <f t="shared" si="1"/>
        <v>15.981182795698924</v>
      </c>
    </row>
    <row r="18" spans="1:21" ht="15" customHeight="1">
      <c r="A18" s="4"/>
      <c r="B18" s="64">
        <v>6</v>
      </c>
      <c r="C18" s="214" t="str">
        <f>'%70''LİK KAR DAĞITIM'!B11</f>
        <v>ŞENAY BAYKURT</v>
      </c>
      <c r="D18" s="264" t="str">
        <f>'%70''LİK KAR DAĞITIM'!C11</f>
        <v>Öğretmen</v>
      </c>
      <c r="E18" s="60">
        <f>'AYLIK MATRAHLAR'!O27</f>
        <v>0</v>
      </c>
      <c r="F18" s="60">
        <f>'AYLIK MATRAHLAR'!N27</f>
        <v>15.981182795698924</v>
      </c>
      <c r="G18" s="60">
        <f t="shared" si="0"/>
        <v>15.981182795698924</v>
      </c>
      <c r="H18" s="66"/>
      <c r="I18" s="65"/>
      <c r="J18" s="66">
        <f>'%70''LİK KAR DAĞITIM'!F11</f>
        <v>148.25300162483489</v>
      </c>
      <c r="K18" s="66">
        <f>'%70''LİK KAR DAĞITIM'!F11</f>
        <v>148.25300162483489</v>
      </c>
      <c r="L18" s="67">
        <f t="shared" si="2"/>
        <v>148.25300162483489</v>
      </c>
      <c r="Q18" s="33"/>
      <c r="S18" s="15">
        <v>8</v>
      </c>
      <c r="T18" s="33">
        <f>'AYLIK MATRAHLAR'!M28</f>
        <v>359.0322580645161</v>
      </c>
      <c r="U18" s="16">
        <f t="shared" si="1"/>
        <v>44.879032258064512</v>
      </c>
    </row>
    <row r="19" spans="1:21" ht="15" customHeight="1">
      <c r="A19" s="4"/>
      <c r="B19" s="64">
        <v>7</v>
      </c>
      <c r="C19" s="214" t="str">
        <f>'%70''LİK KAR DAĞITIM'!B12</f>
        <v>RABİA TATAROĞLU</v>
      </c>
      <c r="D19" s="264" t="str">
        <f>'%70''LİK KAR DAĞITIM'!C12</f>
        <v>Öğretmen</v>
      </c>
      <c r="E19" s="60">
        <f>'AYLIK MATRAHLAR'!O28</f>
        <v>0</v>
      </c>
      <c r="F19" s="60">
        <f>'AYLIK MATRAHLAR'!N28</f>
        <v>44.879032258064512</v>
      </c>
      <c r="G19" s="60">
        <f t="shared" si="0"/>
        <v>44.879032258064512</v>
      </c>
      <c r="H19" s="66"/>
      <c r="I19" s="65">
        <v>171.13</v>
      </c>
      <c r="J19" s="66">
        <f>'%70''LİK KAR DAĞITIM'!F12</f>
        <v>416.33033845695854</v>
      </c>
      <c r="K19" s="66">
        <f>'%70''LİK KAR DAĞITIM'!F12</f>
        <v>416.33033845695854</v>
      </c>
      <c r="L19" s="67">
        <f t="shared" si="2"/>
        <v>587.46033845695854</v>
      </c>
      <c r="Q19" s="33"/>
      <c r="S19" s="15">
        <v>8</v>
      </c>
      <c r="T19" s="33">
        <f>'AYLIK MATRAHLAR'!M29</f>
        <v>331.1720430107527</v>
      </c>
      <c r="U19" s="16">
        <f t="shared" si="1"/>
        <v>41.396505376344088</v>
      </c>
    </row>
    <row r="20" spans="1:21" ht="15" customHeight="1">
      <c r="A20" s="4"/>
      <c r="B20" s="64">
        <v>8</v>
      </c>
      <c r="C20" s="214" t="str">
        <f>'%70''LİK KAR DAĞITIM'!B13</f>
        <v>ŞÜKRİYE CEYHAN BEZCİ</v>
      </c>
      <c r="D20" s="264" t="str">
        <f>'%70''LİK KAR DAĞITIM'!C13</f>
        <v>Öğretmen</v>
      </c>
      <c r="E20" s="60">
        <f>'AYLIK MATRAHLAR'!O29</f>
        <v>0</v>
      </c>
      <c r="F20" s="60">
        <f>'AYLIK MATRAHLAR'!N29</f>
        <v>41.396505376344088</v>
      </c>
      <c r="G20" s="60">
        <f t="shared" si="0"/>
        <v>41.396505376344088</v>
      </c>
      <c r="H20" s="66"/>
      <c r="I20" s="65"/>
      <c r="J20" s="66"/>
      <c r="K20" s="66">
        <f>'%70''LİK KAR DAĞITIM'!F13</f>
        <v>384.02390219035243</v>
      </c>
      <c r="L20" s="67">
        <f t="shared" si="2"/>
        <v>384.02390219035243</v>
      </c>
      <c r="S20" s="15">
        <v>8</v>
      </c>
      <c r="T20" s="33">
        <f>'AYLIK MATRAHLAR'!M30</f>
        <v>132.90322580645159</v>
      </c>
      <c r="U20" s="16">
        <f t="shared" si="1"/>
        <v>16.612903225806448</v>
      </c>
    </row>
    <row r="21" spans="1:21" ht="15" customHeight="1">
      <c r="A21" s="4"/>
      <c r="B21" s="64">
        <v>9</v>
      </c>
      <c r="C21" s="214" t="str">
        <f>'%70''LİK KAR DAĞITIM'!B14</f>
        <v>FATMA AYTEKİN</v>
      </c>
      <c r="D21" s="264" t="str">
        <f>'%70''LİK KAR DAĞITIM'!C14</f>
        <v>Öğretmen</v>
      </c>
      <c r="E21" s="60">
        <f>'AYLIK MATRAHLAR'!O30</f>
        <v>0</v>
      </c>
      <c r="F21" s="60">
        <f>'AYLIK MATRAHLAR'!N30</f>
        <v>16.612903225806448</v>
      </c>
      <c r="G21" s="60">
        <f t="shared" si="0"/>
        <v>16.612903225806448</v>
      </c>
      <c r="H21" s="66"/>
      <c r="I21" s="65"/>
      <c r="J21" s="66"/>
      <c r="K21" s="66">
        <f>'%70''LİK KAR DAĞITIM'!F14</f>
        <v>154.11329689511851</v>
      </c>
      <c r="L21" s="67">
        <f t="shared" si="2"/>
        <v>154.11329689511851</v>
      </c>
      <c r="S21" s="15">
        <v>8</v>
      </c>
      <c r="T21" s="33">
        <f>'AYLIK MATRAHLAR'!M31</f>
        <v>66.021505376344081</v>
      </c>
      <c r="U21" s="16">
        <f t="shared" si="1"/>
        <v>8.2526881720430101</v>
      </c>
    </row>
    <row r="22" spans="1:21" ht="15" customHeight="1">
      <c r="A22" s="4"/>
      <c r="B22" s="64">
        <v>10</v>
      </c>
      <c r="C22" s="214" t="str">
        <f>'%70''LİK KAR DAĞITIM'!B15</f>
        <v>GÜLEN AĞRAP</v>
      </c>
      <c r="D22" s="264" t="str">
        <f>'%70''LİK KAR DAĞITIM'!C15</f>
        <v>Öğretmen</v>
      </c>
      <c r="E22" s="60">
        <f>'AYLIK MATRAHLAR'!O31</f>
        <v>0</v>
      </c>
      <c r="F22" s="60">
        <f>'AYLIK MATRAHLAR'!N31</f>
        <v>8.2526881720430101</v>
      </c>
      <c r="G22" s="60">
        <f t="shared" si="0"/>
        <v>8.2526881720430101</v>
      </c>
      <c r="H22" s="66"/>
      <c r="I22" s="65"/>
      <c r="J22" s="66"/>
      <c r="K22" s="66">
        <f>'%70''LİK KAR DAĞITIM'!F15</f>
        <v>76.557899913918106</v>
      </c>
      <c r="L22" s="67">
        <f t="shared" si="2"/>
        <v>76.557899913918106</v>
      </c>
      <c r="R22" s="15"/>
      <c r="S22" s="15">
        <v>8</v>
      </c>
      <c r="T22" s="33" t="e">
        <f>'AYLIK MATRAHLAR'!#REF!</f>
        <v>#REF!</v>
      </c>
      <c r="U22" s="16" t="e">
        <f t="shared" si="1"/>
        <v>#REF!</v>
      </c>
    </row>
    <row r="23" spans="1:21" ht="15" customHeight="1">
      <c r="A23" s="4"/>
      <c r="B23" s="64"/>
      <c r="C23" s="214">
        <f>'%70''LİK KAR DAĞITIM'!B16</f>
        <v>0</v>
      </c>
      <c r="D23" s="264"/>
      <c r="E23" s="60"/>
      <c r="F23" s="60"/>
      <c r="G23" s="60"/>
      <c r="H23" s="66"/>
      <c r="I23" s="65"/>
      <c r="J23" s="66"/>
      <c r="K23" s="66"/>
      <c r="L23" s="67"/>
      <c r="R23" s="15"/>
      <c r="S23" s="15"/>
      <c r="T23" s="33"/>
      <c r="U23" s="16"/>
    </row>
    <row r="24" spans="1:21" ht="15" customHeight="1">
      <c r="A24" s="4"/>
      <c r="B24" s="64"/>
      <c r="C24" s="214" t="s">
        <v>310</v>
      </c>
      <c r="D24" s="264"/>
      <c r="E24" s="60"/>
      <c r="F24" s="60"/>
      <c r="G24" s="60"/>
      <c r="H24" s="66">
        <v>68.459999999999994</v>
      </c>
      <c r="I24" s="65"/>
      <c r="J24" s="66"/>
      <c r="K24" s="66"/>
      <c r="L24" s="67">
        <f t="shared" ref="L14:L24" si="3">H24+I24+K24</f>
        <v>68.459999999999994</v>
      </c>
      <c r="R24" s="15"/>
      <c r="S24" s="15"/>
      <c r="T24" s="33"/>
      <c r="U24" s="16"/>
    </row>
    <row r="25" spans="1:21">
      <c r="A25" s="4"/>
      <c r="B25" s="487" t="s">
        <v>19</v>
      </c>
      <c r="C25" s="488"/>
      <c r="D25" s="488"/>
      <c r="E25" s="69">
        <f t="shared" ref="E25:J25" si="4">SUM(E13:E22)</f>
        <v>0</v>
      </c>
      <c r="F25" s="69">
        <f t="shared" si="4"/>
        <v>258.25618279569892</v>
      </c>
      <c r="G25" s="69">
        <f t="shared" si="4"/>
        <v>258.25618279569892</v>
      </c>
      <c r="H25" s="70">
        <f>SUM(H13:H24)</f>
        <v>855.65</v>
      </c>
      <c r="I25" s="70">
        <f t="shared" si="4"/>
        <v>171.13</v>
      </c>
      <c r="J25" s="70">
        <f t="shared" si="4"/>
        <v>1706.8621191948064</v>
      </c>
      <c r="K25" s="70">
        <f>SUM(K13:K24)</f>
        <v>2395.7709999999997</v>
      </c>
      <c r="L25" s="70">
        <f>SUM(L13:L24)</f>
        <v>3422.5509999999999</v>
      </c>
      <c r="T25" s="33"/>
    </row>
    <row r="26" spans="1:21" ht="21.75" customHeight="1">
      <c r="A26" s="4"/>
      <c r="B26" s="21" t="s">
        <v>28</v>
      </c>
      <c r="C26" s="22" t="s">
        <v>48</v>
      </c>
      <c r="D26" s="22"/>
      <c r="E26" s="22"/>
      <c r="F26" s="23"/>
      <c r="G26" s="22"/>
      <c r="H26" s="24"/>
      <c r="I26" s="22"/>
      <c r="J26" s="24"/>
      <c r="K26" s="24"/>
      <c r="L26" s="22"/>
      <c r="S26">
        <v>171.13</v>
      </c>
    </row>
    <row r="27" spans="1:21" ht="17.25" customHeight="1">
      <c r="A27" s="4"/>
      <c r="B27" s="21" t="s">
        <v>29</v>
      </c>
      <c r="C27" s="22" t="s">
        <v>49</v>
      </c>
      <c r="D27" s="22"/>
      <c r="E27" s="22"/>
      <c r="F27" s="23"/>
      <c r="G27" s="22"/>
      <c r="I27" s="32"/>
      <c r="J27" s="32"/>
      <c r="K27" s="324"/>
      <c r="L27" s="32"/>
      <c r="S27">
        <f>S26/28</f>
        <v>6.1117857142857144</v>
      </c>
    </row>
    <row r="28" spans="1:21" ht="17.25" customHeight="1">
      <c r="A28" s="4"/>
      <c r="B28" s="21" t="s">
        <v>30</v>
      </c>
      <c r="C28" s="22" t="s">
        <v>50</v>
      </c>
      <c r="D28" s="22"/>
      <c r="F28" s="23"/>
      <c r="G28" s="22"/>
      <c r="I28" s="25"/>
      <c r="J28" s="25"/>
      <c r="K28" s="25"/>
      <c r="L28" s="25"/>
    </row>
    <row r="29" spans="1:21" ht="17.25" customHeight="1">
      <c r="A29" s="4"/>
      <c r="B29" s="21"/>
      <c r="C29" s="246" t="s">
        <v>324</v>
      </c>
      <c r="D29" s="22"/>
      <c r="E29" s="22"/>
      <c r="F29" s="23"/>
      <c r="G29" s="22"/>
      <c r="I29" s="25"/>
      <c r="J29" s="25"/>
      <c r="K29" s="25"/>
      <c r="L29" s="25"/>
    </row>
    <row r="30" spans="1:21" ht="17.25" customHeight="1">
      <c r="A30" s="4"/>
      <c r="B30" s="21"/>
      <c r="C30" s="247" t="s">
        <v>239</v>
      </c>
      <c r="D30" s="22"/>
      <c r="E30" s="22"/>
      <c r="F30" s="23"/>
      <c r="G30" s="22"/>
      <c r="I30" s="25"/>
      <c r="J30" s="25"/>
      <c r="K30" s="25"/>
      <c r="L30" s="25"/>
    </row>
    <row r="31" spans="1:21" ht="15.75">
      <c r="A31" s="4"/>
      <c r="B31" s="21"/>
      <c r="C31" s="22" t="s">
        <v>240</v>
      </c>
      <c r="D31" s="244">
        <f>L25</f>
        <v>3422.5509999999999</v>
      </c>
      <c r="E31" s="244"/>
      <c r="F31" s="23"/>
      <c r="G31" s="22"/>
      <c r="H31" s="25"/>
    </row>
    <row r="32" spans="1:21" ht="15.75">
      <c r="A32" s="4"/>
      <c r="B32" s="6"/>
      <c r="C32" s="213" t="s">
        <v>241</v>
      </c>
      <c r="D32" s="244">
        <f>H24</f>
        <v>68.459999999999994</v>
      </c>
      <c r="E32" s="5"/>
      <c r="F32" s="7"/>
      <c r="G32" s="5"/>
      <c r="H32" s="8"/>
      <c r="I32" s="484" t="s">
        <v>71</v>
      </c>
      <c r="J32" s="484"/>
      <c r="K32" s="484"/>
      <c r="L32" s="484"/>
    </row>
    <row r="33" spans="1:28" ht="15.75">
      <c r="A33" s="4"/>
      <c r="B33" s="6"/>
      <c r="C33" s="213" t="s">
        <v>242</v>
      </c>
      <c r="D33" s="244">
        <f>D31-D32</f>
        <v>3354.0909999999999</v>
      </c>
      <c r="E33" s="5"/>
      <c r="F33" s="7"/>
      <c r="G33" s="5"/>
      <c r="H33" s="8"/>
      <c r="I33" s="469">
        <f>'MALİYIL RAKAMLARI'!G43</f>
        <v>44202</v>
      </c>
      <c r="J33" s="469"/>
      <c r="K33" s="469"/>
      <c r="L33" s="469"/>
    </row>
    <row r="34" spans="1:28" ht="24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28">
      <c r="A35" s="4"/>
      <c r="B35" s="212" t="str">
        <f>'MALİYIL RAKAMLARI'!B45</f>
        <v>Halil YAZI</v>
      </c>
      <c r="C35" s="212"/>
      <c r="D35" s="212"/>
      <c r="E35" s="212" t="str">
        <f>'MALİYIL RAKAMLARI'!D45</f>
        <v>Ayşen ARSLAN</v>
      </c>
      <c r="G35" s="212"/>
      <c r="H35" s="212"/>
      <c r="I35" s="470" t="str">
        <f>'MALİYIL RAKAMLARI'!G45</f>
        <v>Hasan ÇAKMAK</v>
      </c>
      <c r="J35" s="470"/>
      <c r="K35" s="470"/>
      <c r="L35" s="470"/>
    </row>
    <row r="36" spans="1:28" ht="15.75">
      <c r="A36" s="4"/>
      <c r="B36" s="90" t="s">
        <v>17</v>
      </c>
      <c r="C36" s="5"/>
      <c r="D36" s="5"/>
      <c r="E36" s="212" t="s">
        <v>267</v>
      </c>
      <c r="G36" s="5"/>
      <c r="H36" s="5"/>
      <c r="I36" s="470" t="str">
        <f>'MALİYIL RAKAMLARI'!G46</f>
        <v>Okul Müdürü</v>
      </c>
      <c r="J36" s="470"/>
      <c r="K36" s="470"/>
      <c r="L36" s="470"/>
    </row>
    <row r="43" spans="1:28">
      <c r="C43" s="45"/>
      <c r="D43" s="472" t="s">
        <v>82</v>
      </c>
      <c r="E43" s="472"/>
      <c r="F43" s="472"/>
      <c r="G43" s="472"/>
      <c r="H43" s="472"/>
      <c r="I43" s="472"/>
      <c r="J43" s="472"/>
      <c r="K43" s="322"/>
      <c r="L43" s="45"/>
      <c r="M43" s="45"/>
      <c r="N43" s="45"/>
      <c r="O43" s="154" t="s">
        <v>6</v>
      </c>
      <c r="P43" s="154" t="s">
        <v>7</v>
      </c>
      <c r="Q43" s="154" t="s">
        <v>8</v>
      </c>
      <c r="R43" s="154" t="s">
        <v>9</v>
      </c>
      <c r="S43" s="154" t="s">
        <v>10</v>
      </c>
      <c r="T43" s="154" t="s">
        <v>59</v>
      </c>
      <c r="U43" s="154" t="s">
        <v>11</v>
      </c>
      <c r="V43" s="154" t="s">
        <v>12</v>
      </c>
      <c r="W43" s="154" t="s">
        <v>60</v>
      </c>
      <c r="X43" s="154" t="s">
        <v>13</v>
      </c>
      <c r="Y43" s="154" t="s">
        <v>14</v>
      </c>
      <c r="Z43" s="154" t="s">
        <v>15</v>
      </c>
      <c r="AA43" s="154" t="s">
        <v>5</v>
      </c>
      <c r="AB43" s="45"/>
    </row>
    <row r="44" spans="1:28">
      <c r="O44" s="36">
        <v>0</v>
      </c>
      <c r="P44" s="36">
        <v>0</v>
      </c>
      <c r="Q44" s="36">
        <v>21</v>
      </c>
      <c r="R44" s="36">
        <v>21</v>
      </c>
      <c r="S44" s="36">
        <v>22</v>
      </c>
      <c r="T44" s="36">
        <v>20</v>
      </c>
      <c r="U44" s="36">
        <v>23</v>
      </c>
      <c r="V44" s="36">
        <v>20</v>
      </c>
      <c r="W44" s="36">
        <v>21</v>
      </c>
      <c r="X44" s="36">
        <v>17</v>
      </c>
      <c r="Y44" s="36">
        <v>21</v>
      </c>
      <c r="Z44" s="36">
        <v>22</v>
      </c>
      <c r="AA44" s="36">
        <f>SUM(O44:Z44)</f>
        <v>208</v>
      </c>
    </row>
    <row r="45" spans="1:28">
      <c r="C45" s="116" t="s">
        <v>83</v>
      </c>
      <c r="D45" s="117"/>
      <c r="E45" s="153">
        <v>2012</v>
      </c>
      <c r="F45" s="118"/>
      <c r="G45" s="118"/>
      <c r="H45" s="118"/>
      <c r="I45" s="118"/>
      <c r="J45" s="118"/>
      <c r="K45" s="118"/>
    </row>
    <row r="46" spans="1:28">
      <c r="C46" s="116" t="s">
        <v>1</v>
      </c>
      <c r="D46" s="117"/>
      <c r="E46" s="153" t="s">
        <v>84</v>
      </c>
      <c r="F46" s="118"/>
      <c r="G46" s="118"/>
      <c r="H46" s="118"/>
      <c r="I46" s="118"/>
      <c r="J46" s="118"/>
      <c r="K46" s="118"/>
    </row>
    <row r="47" spans="1:28">
      <c r="C47" s="116" t="s">
        <v>2</v>
      </c>
      <c r="D47" s="117"/>
      <c r="E47" s="153" t="s">
        <v>85</v>
      </c>
      <c r="F47" s="118"/>
      <c r="G47" s="118"/>
      <c r="H47" s="118"/>
      <c r="I47" s="118"/>
      <c r="J47" s="118"/>
      <c r="K47" s="118"/>
    </row>
    <row r="48" spans="1:28">
      <c r="C48" s="116" t="s">
        <v>86</v>
      </c>
      <c r="D48" s="117"/>
      <c r="E48" s="153" t="s">
        <v>87</v>
      </c>
      <c r="F48" s="119"/>
      <c r="G48" s="118"/>
      <c r="H48" s="118"/>
      <c r="I48" s="118"/>
    </row>
    <row r="49" spans="3:27">
      <c r="C49" s="121"/>
      <c r="D49" s="2"/>
      <c r="E49" s="122"/>
      <c r="F49" s="123"/>
      <c r="G49" s="124"/>
      <c r="H49" s="124"/>
      <c r="I49" s="124"/>
      <c r="J49" s="120" t="s">
        <v>57</v>
      </c>
      <c r="K49" s="12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3:27">
      <c r="C50" s="389" t="s">
        <v>4</v>
      </c>
      <c r="D50" s="474" t="s">
        <v>31</v>
      </c>
      <c r="E50" s="474" t="s">
        <v>22</v>
      </c>
      <c r="F50" s="476" t="s">
        <v>88</v>
      </c>
      <c r="G50" s="477" t="s">
        <v>89</v>
      </c>
      <c r="H50" s="478"/>
      <c r="I50" s="478"/>
      <c r="J50" s="479"/>
      <c r="K50" s="32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3:27">
      <c r="C51" s="473"/>
      <c r="D51" s="475"/>
      <c r="E51" s="475"/>
      <c r="F51" s="390"/>
      <c r="G51" s="125">
        <v>0.25</v>
      </c>
      <c r="H51" s="125">
        <v>0.05</v>
      </c>
      <c r="I51" s="125">
        <v>0.7</v>
      </c>
      <c r="J51" s="126" t="s">
        <v>90</v>
      </c>
      <c r="K51" s="32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3:27">
      <c r="C52" s="127">
        <v>1</v>
      </c>
      <c r="D52" s="127" t="s">
        <v>91</v>
      </c>
      <c r="E52" s="127" t="s">
        <v>92</v>
      </c>
      <c r="F52" s="128">
        <v>190</v>
      </c>
      <c r="G52" s="129">
        <v>3881.95</v>
      </c>
      <c r="H52" s="130"/>
      <c r="I52" s="131">
        <f>F52*8.4</f>
        <v>1596</v>
      </c>
      <c r="J52" s="132">
        <f>G52+H52+I52</f>
        <v>5477.95</v>
      </c>
      <c r="K52" s="327"/>
    </row>
    <row r="53" spans="3:27">
      <c r="C53" s="127">
        <v>2</v>
      </c>
      <c r="D53" s="127" t="s">
        <v>93</v>
      </c>
      <c r="E53" s="127" t="s">
        <v>92</v>
      </c>
      <c r="F53" s="128">
        <v>156</v>
      </c>
      <c r="G53" s="129">
        <v>3425.25</v>
      </c>
      <c r="H53" s="130"/>
      <c r="I53" s="131">
        <f t="shared" ref="I53:I82" si="5">F53*8.4</f>
        <v>1310.4000000000001</v>
      </c>
      <c r="J53" s="132">
        <f t="shared" ref="J53:J82" si="6">G53+H53+I53</f>
        <v>4735.6499999999996</v>
      </c>
      <c r="K53" s="327"/>
    </row>
    <row r="54" spans="3:27">
      <c r="C54" s="127">
        <v>3</v>
      </c>
      <c r="D54" s="127" t="s">
        <v>94</v>
      </c>
      <c r="E54" s="127" t="s">
        <v>95</v>
      </c>
      <c r="F54" s="128">
        <v>345</v>
      </c>
      <c r="G54" s="129">
        <v>4567</v>
      </c>
      <c r="H54" s="130"/>
      <c r="I54" s="131">
        <f t="shared" si="5"/>
        <v>2898</v>
      </c>
      <c r="J54" s="132">
        <f t="shared" si="6"/>
        <v>7465</v>
      </c>
      <c r="K54" s="327"/>
    </row>
    <row r="55" spans="3:27">
      <c r="C55" s="127">
        <v>4</v>
      </c>
      <c r="D55" s="127" t="s">
        <v>96</v>
      </c>
      <c r="E55" s="127" t="s">
        <v>97</v>
      </c>
      <c r="F55" s="128">
        <v>328</v>
      </c>
      <c r="G55" s="129">
        <v>4567</v>
      </c>
      <c r="H55" s="130"/>
      <c r="I55" s="131">
        <f t="shared" si="5"/>
        <v>2755.2000000000003</v>
      </c>
      <c r="J55" s="132">
        <f t="shared" si="6"/>
        <v>7322.2000000000007</v>
      </c>
      <c r="K55" s="327"/>
    </row>
    <row r="56" spans="3:27">
      <c r="C56" s="127">
        <v>5</v>
      </c>
      <c r="D56" s="127" t="s">
        <v>98</v>
      </c>
      <c r="E56" s="127" t="s">
        <v>99</v>
      </c>
      <c r="F56" s="128">
        <v>349</v>
      </c>
      <c r="G56" s="129">
        <v>1096.08</v>
      </c>
      <c r="H56" s="130"/>
      <c r="I56" s="131">
        <f t="shared" si="5"/>
        <v>2931.6</v>
      </c>
      <c r="J56" s="132">
        <f t="shared" si="6"/>
        <v>4027.68</v>
      </c>
      <c r="K56" s="327"/>
    </row>
    <row r="57" spans="3:27">
      <c r="C57" s="127">
        <v>6</v>
      </c>
      <c r="D57" s="127" t="s">
        <v>100</v>
      </c>
      <c r="E57" s="127" t="s">
        <v>101</v>
      </c>
      <c r="F57" s="128">
        <v>340</v>
      </c>
      <c r="G57" s="129">
        <v>1096.08</v>
      </c>
      <c r="H57" s="130"/>
      <c r="I57" s="131">
        <f t="shared" si="5"/>
        <v>2856</v>
      </c>
      <c r="J57" s="132">
        <f t="shared" si="6"/>
        <v>3952.08</v>
      </c>
      <c r="K57" s="327"/>
    </row>
    <row r="58" spans="3:27">
      <c r="C58" s="127">
        <v>7</v>
      </c>
      <c r="D58" s="127" t="s">
        <v>102</v>
      </c>
      <c r="E58" s="127" t="s">
        <v>103</v>
      </c>
      <c r="F58" s="128">
        <v>135</v>
      </c>
      <c r="G58" s="129">
        <v>456.7</v>
      </c>
      <c r="H58" s="130"/>
      <c r="I58" s="131">
        <f t="shared" si="5"/>
        <v>1134</v>
      </c>
      <c r="J58" s="132">
        <f t="shared" si="6"/>
        <v>1590.7</v>
      </c>
      <c r="K58" s="327"/>
    </row>
    <row r="59" spans="3:27">
      <c r="C59" s="127">
        <v>8</v>
      </c>
      <c r="D59" s="127" t="s">
        <v>104</v>
      </c>
      <c r="E59" s="127" t="s">
        <v>105</v>
      </c>
      <c r="F59" s="128">
        <v>153</v>
      </c>
      <c r="G59" s="129">
        <v>548.04</v>
      </c>
      <c r="H59" s="130"/>
      <c r="I59" s="131">
        <f t="shared" si="5"/>
        <v>1285.2</v>
      </c>
      <c r="J59" s="132">
        <f t="shared" si="6"/>
        <v>1833.24</v>
      </c>
      <c r="K59" s="327"/>
    </row>
    <row r="60" spans="3:27">
      <c r="C60" s="127">
        <v>9</v>
      </c>
      <c r="D60" s="127" t="s">
        <v>106</v>
      </c>
      <c r="E60" s="127" t="s">
        <v>105</v>
      </c>
      <c r="F60" s="128">
        <v>135</v>
      </c>
      <c r="G60" s="129">
        <v>456.7</v>
      </c>
      <c r="H60" s="130"/>
      <c r="I60" s="131">
        <f t="shared" si="5"/>
        <v>1134</v>
      </c>
      <c r="J60" s="132">
        <f t="shared" si="6"/>
        <v>1590.7</v>
      </c>
      <c r="K60" s="327"/>
    </row>
    <row r="61" spans="3:27">
      <c r="C61" s="127">
        <v>10</v>
      </c>
      <c r="D61" s="127" t="s">
        <v>107</v>
      </c>
      <c r="E61" s="127" t="s">
        <v>108</v>
      </c>
      <c r="F61" s="128">
        <v>291</v>
      </c>
      <c r="G61" s="129">
        <v>913.4</v>
      </c>
      <c r="H61" s="130"/>
      <c r="I61" s="131">
        <f t="shared" si="5"/>
        <v>2444.4</v>
      </c>
      <c r="J61" s="132">
        <f t="shared" si="6"/>
        <v>3357.8</v>
      </c>
      <c r="K61" s="327"/>
    </row>
    <row r="62" spans="3:27">
      <c r="C62" s="127">
        <v>11</v>
      </c>
      <c r="D62" s="127" t="s">
        <v>109</v>
      </c>
      <c r="E62" s="127" t="s">
        <v>110</v>
      </c>
      <c r="F62" s="128">
        <v>60</v>
      </c>
      <c r="G62" s="130"/>
      <c r="H62" s="129">
        <v>326.08</v>
      </c>
      <c r="I62" s="131">
        <f t="shared" si="5"/>
        <v>504</v>
      </c>
      <c r="J62" s="132">
        <f t="shared" si="6"/>
        <v>830.07999999999993</v>
      </c>
      <c r="K62" s="327"/>
    </row>
    <row r="63" spans="3:27">
      <c r="C63" s="127">
        <v>12</v>
      </c>
      <c r="D63" s="127" t="s">
        <v>111</v>
      </c>
      <c r="E63" s="127" t="s">
        <v>112</v>
      </c>
      <c r="F63" s="128">
        <v>112</v>
      </c>
      <c r="G63" s="130"/>
      <c r="H63" s="130"/>
      <c r="I63" s="131">
        <f t="shared" si="5"/>
        <v>940.80000000000007</v>
      </c>
      <c r="J63" s="132">
        <f t="shared" si="6"/>
        <v>940.80000000000007</v>
      </c>
      <c r="K63" s="327"/>
    </row>
    <row r="64" spans="3:27">
      <c r="C64" s="127">
        <v>13</v>
      </c>
      <c r="D64" s="127" t="s">
        <v>113</v>
      </c>
      <c r="E64" s="127" t="s">
        <v>114</v>
      </c>
      <c r="F64" s="128">
        <v>234</v>
      </c>
      <c r="G64" s="130"/>
      <c r="H64" s="130"/>
      <c r="I64" s="131">
        <f t="shared" si="5"/>
        <v>1965.6000000000001</v>
      </c>
      <c r="J64" s="132">
        <f t="shared" si="6"/>
        <v>1965.6000000000001</v>
      </c>
      <c r="K64" s="327"/>
    </row>
    <row r="65" spans="3:11">
      <c r="C65" s="127">
        <v>14</v>
      </c>
      <c r="D65" s="127" t="s">
        <v>115</v>
      </c>
      <c r="E65" s="127" t="s">
        <v>114</v>
      </c>
      <c r="F65" s="128">
        <v>229</v>
      </c>
      <c r="G65" s="130"/>
      <c r="H65" s="130"/>
      <c r="I65" s="131">
        <f t="shared" si="5"/>
        <v>1923.6000000000001</v>
      </c>
      <c r="J65" s="132">
        <f t="shared" si="6"/>
        <v>1923.6000000000001</v>
      </c>
      <c r="K65" s="327"/>
    </row>
    <row r="66" spans="3:11">
      <c r="C66" s="127">
        <v>15</v>
      </c>
      <c r="D66" s="127" t="s">
        <v>116</v>
      </c>
      <c r="E66" s="127" t="s">
        <v>117</v>
      </c>
      <c r="F66" s="128">
        <v>231</v>
      </c>
      <c r="G66" s="130"/>
      <c r="H66" s="130"/>
      <c r="I66" s="131">
        <f t="shared" si="5"/>
        <v>1940.4</v>
      </c>
      <c r="J66" s="132">
        <f t="shared" si="6"/>
        <v>1940.4</v>
      </c>
      <c r="K66" s="327"/>
    </row>
    <row r="67" spans="3:11">
      <c r="C67" s="127">
        <v>16</v>
      </c>
      <c r="D67" s="127" t="s">
        <v>118</v>
      </c>
      <c r="E67" s="127" t="s">
        <v>119</v>
      </c>
      <c r="F67" s="128">
        <v>324</v>
      </c>
      <c r="G67" s="130"/>
      <c r="H67" s="130"/>
      <c r="I67" s="131">
        <f t="shared" si="5"/>
        <v>2721.6</v>
      </c>
      <c r="J67" s="132">
        <f t="shared" si="6"/>
        <v>2721.6</v>
      </c>
      <c r="K67" s="327"/>
    </row>
    <row r="68" spans="3:11">
      <c r="C68" s="127">
        <v>17</v>
      </c>
      <c r="D68" s="127" t="s">
        <v>120</v>
      </c>
      <c r="E68" s="127" t="s">
        <v>119</v>
      </c>
      <c r="F68" s="128">
        <v>313</v>
      </c>
      <c r="G68" s="130"/>
      <c r="H68" s="130"/>
      <c r="I68" s="131">
        <f t="shared" si="5"/>
        <v>2629.2000000000003</v>
      </c>
      <c r="J68" s="132">
        <f t="shared" si="6"/>
        <v>2629.2000000000003</v>
      </c>
      <c r="K68" s="327"/>
    </row>
    <row r="69" spans="3:11">
      <c r="C69" s="127">
        <v>18</v>
      </c>
      <c r="D69" s="127" t="s">
        <v>121</v>
      </c>
      <c r="E69" s="127" t="s">
        <v>122</v>
      </c>
      <c r="F69" s="128">
        <v>262</v>
      </c>
      <c r="G69" s="130"/>
      <c r="H69" s="129">
        <v>326.08</v>
      </c>
      <c r="I69" s="131">
        <f t="shared" si="5"/>
        <v>2200.8000000000002</v>
      </c>
      <c r="J69" s="132">
        <f t="shared" si="6"/>
        <v>2526.88</v>
      </c>
      <c r="K69" s="327"/>
    </row>
    <row r="70" spans="3:11">
      <c r="C70" s="127">
        <v>19</v>
      </c>
      <c r="D70" s="127" t="s">
        <v>123</v>
      </c>
      <c r="E70" s="127" t="s">
        <v>122</v>
      </c>
      <c r="F70" s="128">
        <v>262</v>
      </c>
      <c r="G70" s="130"/>
      <c r="H70" s="129">
        <v>326.08</v>
      </c>
      <c r="I70" s="131">
        <f t="shared" si="5"/>
        <v>2200.8000000000002</v>
      </c>
      <c r="J70" s="132">
        <f t="shared" si="6"/>
        <v>2526.88</v>
      </c>
      <c r="K70" s="327"/>
    </row>
    <row r="71" spans="3:11">
      <c r="C71" s="127">
        <v>20</v>
      </c>
      <c r="D71" s="127" t="s">
        <v>124</v>
      </c>
      <c r="E71" s="127" t="s">
        <v>122</v>
      </c>
      <c r="F71" s="128">
        <v>262</v>
      </c>
      <c r="G71" s="130"/>
      <c r="H71" s="129">
        <v>326.08</v>
      </c>
      <c r="I71" s="131">
        <f t="shared" si="5"/>
        <v>2200.8000000000002</v>
      </c>
      <c r="J71" s="132">
        <f t="shared" si="6"/>
        <v>2526.88</v>
      </c>
      <c r="K71" s="327"/>
    </row>
    <row r="72" spans="3:11">
      <c r="C72" s="127">
        <v>21</v>
      </c>
      <c r="D72" s="127" t="s">
        <v>125</v>
      </c>
      <c r="E72" s="127" t="s">
        <v>122</v>
      </c>
      <c r="F72" s="128">
        <v>262</v>
      </c>
      <c r="G72" s="130"/>
      <c r="H72" s="129">
        <v>326.08</v>
      </c>
      <c r="I72" s="131">
        <f t="shared" si="5"/>
        <v>2200.8000000000002</v>
      </c>
      <c r="J72" s="132">
        <f t="shared" si="6"/>
        <v>2526.88</v>
      </c>
      <c r="K72" s="327"/>
    </row>
    <row r="73" spans="3:11">
      <c r="C73" s="127">
        <v>22</v>
      </c>
      <c r="D73" s="127" t="s">
        <v>126</v>
      </c>
      <c r="E73" s="127" t="s">
        <v>122</v>
      </c>
      <c r="F73" s="128">
        <v>262</v>
      </c>
      <c r="G73" s="130"/>
      <c r="H73" s="129">
        <v>326.08</v>
      </c>
      <c r="I73" s="131">
        <f t="shared" si="5"/>
        <v>2200.8000000000002</v>
      </c>
      <c r="J73" s="132">
        <f t="shared" si="6"/>
        <v>2526.88</v>
      </c>
      <c r="K73" s="327"/>
    </row>
    <row r="74" spans="3:11">
      <c r="C74" s="127">
        <v>23</v>
      </c>
      <c r="D74" s="127" t="s">
        <v>127</v>
      </c>
      <c r="E74" s="127" t="s">
        <v>122</v>
      </c>
      <c r="F74" s="128">
        <v>262</v>
      </c>
      <c r="G74" s="130"/>
      <c r="H74" s="129">
        <v>326.08</v>
      </c>
      <c r="I74" s="131">
        <f t="shared" si="5"/>
        <v>2200.8000000000002</v>
      </c>
      <c r="J74" s="132">
        <f t="shared" si="6"/>
        <v>2526.88</v>
      </c>
      <c r="K74" s="327"/>
    </row>
    <row r="75" spans="3:11">
      <c r="C75" s="127">
        <v>24</v>
      </c>
      <c r="D75" s="127" t="s">
        <v>128</v>
      </c>
      <c r="E75" s="127" t="s">
        <v>122</v>
      </c>
      <c r="F75" s="128">
        <v>262</v>
      </c>
      <c r="G75" s="130"/>
      <c r="H75" s="129">
        <v>326.08</v>
      </c>
      <c r="I75" s="131">
        <f t="shared" si="5"/>
        <v>2200.8000000000002</v>
      </c>
      <c r="J75" s="132">
        <f t="shared" si="6"/>
        <v>2526.88</v>
      </c>
      <c r="K75" s="327"/>
    </row>
    <row r="76" spans="3:11">
      <c r="C76" s="127">
        <v>25</v>
      </c>
      <c r="D76" s="127" t="s">
        <v>129</v>
      </c>
      <c r="E76" s="127" t="s">
        <v>122</v>
      </c>
      <c r="F76" s="128">
        <v>262</v>
      </c>
      <c r="G76" s="130"/>
      <c r="H76" s="129">
        <v>326.08</v>
      </c>
      <c r="I76" s="131">
        <f t="shared" si="5"/>
        <v>2200.8000000000002</v>
      </c>
      <c r="J76" s="132">
        <f t="shared" si="6"/>
        <v>2526.88</v>
      </c>
      <c r="K76" s="327"/>
    </row>
    <row r="77" spans="3:11">
      <c r="C77" s="127">
        <v>26</v>
      </c>
      <c r="D77" s="127" t="s">
        <v>130</v>
      </c>
      <c r="E77" s="127" t="s">
        <v>122</v>
      </c>
      <c r="F77" s="128">
        <v>262</v>
      </c>
      <c r="G77" s="130"/>
      <c r="H77" s="129">
        <v>326.08</v>
      </c>
      <c r="I77" s="131">
        <f t="shared" si="5"/>
        <v>2200.8000000000002</v>
      </c>
      <c r="J77" s="132">
        <f t="shared" si="6"/>
        <v>2526.88</v>
      </c>
      <c r="K77" s="327"/>
    </row>
    <row r="78" spans="3:11">
      <c r="C78" s="127">
        <v>27</v>
      </c>
      <c r="D78" s="127" t="s">
        <v>131</v>
      </c>
      <c r="E78" s="127" t="s">
        <v>122</v>
      </c>
      <c r="F78" s="128">
        <v>262</v>
      </c>
      <c r="G78" s="130"/>
      <c r="H78" s="129">
        <v>326.08</v>
      </c>
      <c r="I78" s="131">
        <f t="shared" si="5"/>
        <v>2200.8000000000002</v>
      </c>
      <c r="J78" s="132">
        <f t="shared" si="6"/>
        <v>2526.88</v>
      </c>
      <c r="K78" s="327"/>
    </row>
    <row r="79" spans="3:11">
      <c r="C79" s="127">
        <v>28</v>
      </c>
      <c r="D79" s="127" t="s">
        <v>132</v>
      </c>
      <c r="E79" s="127" t="s">
        <v>122</v>
      </c>
      <c r="F79" s="128">
        <v>262</v>
      </c>
      <c r="G79" s="130"/>
      <c r="H79" s="129">
        <v>326.08</v>
      </c>
      <c r="I79" s="131">
        <f t="shared" si="5"/>
        <v>2200.8000000000002</v>
      </c>
      <c r="J79" s="132">
        <f t="shared" si="6"/>
        <v>2526.88</v>
      </c>
      <c r="K79" s="327"/>
    </row>
    <row r="80" spans="3:11">
      <c r="C80" s="127">
        <v>29</v>
      </c>
      <c r="D80" s="127" t="s">
        <v>133</v>
      </c>
      <c r="E80" s="127" t="s">
        <v>122</v>
      </c>
      <c r="F80" s="128">
        <v>262</v>
      </c>
      <c r="G80" s="130"/>
      <c r="H80" s="129">
        <v>326.08</v>
      </c>
      <c r="I80" s="131">
        <f t="shared" si="5"/>
        <v>2200.8000000000002</v>
      </c>
      <c r="J80" s="132">
        <f t="shared" si="6"/>
        <v>2526.88</v>
      </c>
      <c r="K80" s="327"/>
    </row>
    <row r="81" spans="3:11">
      <c r="C81" s="127">
        <v>30</v>
      </c>
      <c r="D81" s="127" t="s">
        <v>134</v>
      </c>
      <c r="E81" s="127" t="s">
        <v>122</v>
      </c>
      <c r="F81" s="128">
        <v>262</v>
      </c>
      <c r="G81" s="130"/>
      <c r="H81" s="129">
        <v>326.08</v>
      </c>
      <c r="I81" s="131">
        <f t="shared" si="5"/>
        <v>2200.8000000000002</v>
      </c>
      <c r="J81" s="132">
        <f t="shared" si="6"/>
        <v>2526.88</v>
      </c>
      <c r="K81" s="327"/>
    </row>
    <row r="82" spans="3:11">
      <c r="C82" s="127">
        <v>31</v>
      </c>
      <c r="D82" s="127" t="s">
        <v>135</v>
      </c>
      <c r="E82" s="127" t="s">
        <v>136</v>
      </c>
      <c r="F82" s="128">
        <v>275</v>
      </c>
      <c r="G82" s="130"/>
      <c r="H82" s="130"/>
      <c r="I82" s="131">
        <f t="shared" si="5"/>
        <v>2310</v>
      </c>
      <c r="J82" s="132">
        <f t="shared" si="6"/>
        <v>2310</v>
      </c>
      <c r="K82" s="327"/>
    </row>
    <row r="83" spans="3:11">
      <c r="C83" s="127"/>
      <c r="D83" s="133" t="s">
        <v>5</v>
      </c>
      <c r="E83" s="127"/>
      <c r="F83" s="134">
        <f>SUM(F52:F82)</f>
        <v>7606</v>
      </c>
      <c r="G83" s="135">
        <f>SUM(G52:G82)</f>
        <v>21008.200000000004</v>
      </c>
      <c r="H83" s="135">
        <f>SUM(H52:H82)</f>
        <v>4565.12</v>
      </c>
      <c r="I83" s="135">
        <f>SUM(I52:I82)</f>
        <v>63890.400000000038</v>
      </c>
      <c r="J83" s="135">
        <f>SUM(J52:J82)</f>
        <v>89463.720000000016</v>
      </c>
      <c r="K83" s="328"/>
    </row>
    <row r="84" spans="3:11">
      <c r="C84" s="118"/>
      <c r="D84" s="118"/>
      <c r="E84" s="118"/>
      <c r="F84" s="118"/>
      <c r="G84" s="33"/>
      <c r="I84" s="33"/>
      <c r="J84" s="136"/>
      <c r="K84" s="136"/>
    </row>
    <row r="85" spans="3:11">
      <c r="C85" s="118"/>
      <c r="D85" s="471" t="s">
        <v>137</v>
      </c>
      <c r="E85" s="471"/>
      <c r="F85" s="471"/>
      <c r="G85" s="471"/>
      <c r="H85" s="471"/>
      <c r="I85" s="471"/>
    </row>
    <row r="86" spans="3:11">
      <c r="C86" s="118"/>
      <c r="D86" s="118"/>
      <c r="E86" s="118"/>
      <c r="F86" s="137"/>
      <c r="G86" s="137"/>
      <c r="H86" s="137"/>
      <c r="I86" s="138"/>
    </row>
    <row r="87" spans="3:11">
      <c r="C87" s="118"/>
      <c r="D87" s="118"/>
      <c r="E87" s="118"/>
      <c r="F87" s="137"/>
      <c r="G87" s="137"/>
      <c r="H87" s="137"/>
      <c r="I87" s="138"/>
    </row>
    <row r="88" spans="3:11">
      <c r="D88" s="139" t="s">
        <v>138</v>
      </c>
      <c r="F88" s="467" t="s">
        <v>139</v>
      </c>
      <c r="G88" s="468"/>
      <c r="I88" s="376" t="s">
        <v>140</v>
      </c>
      <c r="J88" s="376"/>
      <c r="K88" s="321"/>
    </row>
    <row r="89" spans="3:11">
      <c r="D89" s="139" t="s">
        <v>20</v>
      </c>
      <c r="F89" s="467" t="s">
        <v>141</v>
      </c>
      <c r="G89" s="468"/>
      <c r="I89" s="376" t="s">
        <v>17</v>
      </c>
      <c r="J89" s="376"/>
      <c r="K89" s="321"/>
    </row>
    <row r="90" spans="3:11">
      <c r="D90" s="139" t="s">
        <v>142</v>
      </c>
    </row>
  </sheetData>
  <mergeCells count="25">
    <mergeCell ref="B1:L1"/>
    <mergeCell ref="B2:C2"/>
    <mergeCell ref="B10:C10"/>
    <mergeCell ref="I32:L32"/>
    <mergeCell ref="B9:C9"/>
    <mergeCell ref="H11:L11"/>
    <mergeCell ref="B25:D25"/>
    <mergeCell ref="B11:B12"/>
    <mergeCell ref="C11:C12"/>
    <mergeCell ref="D11:D12"/>
    <mergeCell ref="E11:G11"/>
    <mergeCell ref="C50:C51"/>
    <mergeCell ref="D50:D51"/>
    <mergeCell ref="E50:E51"/>
    <mergeCell ref="F50:F51"/>
    <mergeCell ref="G50:J50"/>
    <mergeCell ref="F89:G89"/>
    <mergeCell ref="I89:J89"/>
    <mergeCell ref="I33:L33"/>
    <mergeCell ref="I36:L36"/>
    <mergeCell ref="I35:L35"/>
    <mergeCell ref="D85:I85"/>
    <mergeCell ref="F88:G88"/>
    <mergeCell ref="I88:J88"/>
    <mergeCell ref="D43:J43"/>
  </mergeCells>
  <phoneticPr fontId="5" type="noConversion"/>
  <pageMargins left="0.35433070866141736" right="0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10"/>
  <dimension ref="A1:J25"/>
  <sheetViews>
    <sheetView tabSelected="1" view="pageBreakPreview" zoomScaleSheetLayoutView="100" workbookViewId="0">
      <selection activeCell="H17" sqref="H17"/>
    </sheetView>
  </sheetViews>
  <sheetFormatPr defaultRowHeight="15"/>
  <cols>
    <col min="1" max="1" width="5.140625" customWidth="1"/>
    <col min="2" max="2" width="27.7109375" customWidth="1"/>
    <col min="3" max="3" width="15.85546875" customWidth="1"/>
    <col min="4" max="4" width="11.5703125" customWidth="1"/>
    <col min="5" max="5" width="9" customWidth="1"/>
    <col min="6" max="6" width="8.28515625" customWidth="1"/>
    <col min="7" max="7" width="11.85546875" customWidth="1"/>
    <col min="8" max="8" width="11.5703125" customWidth="1"/>
    <col min="9" max="9" width="13.140625" customWidth="1"/>
  </cols>
  <sheetData>
    <row r="1" spans="1:10" ht="15.75">
      <c r="A1" s="493"/>
      <c r="B1" s="493"/>
      <c r="C1" s="493"/>
      <c r="D1" s="493"/>
      <c r="E1" s="493"/>
      <c r="F1" s="493"/>
      <c r="G1" s="493"/>
      <c r="H1" s="493"/>
      <c r="I1" s="493"/>
    </row>
    <row r="2" spans="1:10" ht="32.25" customHeight="1">
      <c r="A2" s="495" t="s">
        <v>311</v>
      </c>
      <c r="B2" s="495"/>
      <c r="C2" s="495"/>
      <c r="D2" s="495"/>
      <c r="E2" s="495"/>
      <c r="F2" s="495"/>
      <c r="G2" s="495"/>
      <c r="H2" s="495"/>
      <c r="I2" s="495"/>
    </row>
    <row r="3" spans="1:10" ht="32.25" customHeight="1">
      <c r="A3" s="495"/>
      <c r="B3" s="495"/>
      <c r="C3" s="495"/>
      <c r="D3" s="495"/>
      <c r="E3" s="495"/>
      <c r="F3" s="495"/>
      <c r="G3" s="495"/>
      <c r="H3" s="495"/>
      <c r="I3" s="495"/>
    </row>
    <row r="4" spans="1:10" ht="30" customHeight="1">
      <c r="A4" s="34" t="s">
        <v>42</v>
      </c>
      <c r="B4" s="34" t="s">
        <v>31</v>
      </c>
      <c r="C4" s="34" t="s">
        <v>22</v>
      </c>
      <c r="D4" s="35" t="s">
        <v>32</v>
      </c>
      <c r="E4" s="35" t="s">
        <v>33</v>
      </c>
      <c r="F4" s="35" t="s">
        <v>34</v>
      </c>
      <c r="G4" s="35" t="s">
        <v>35</v>
      </c>
      <c r="H4" s="34" t="s">
        <v>36</v>
      </c>
      <c r="I4" s="34" t="s">
        <v>37</v>
      </c>
    </row>
    <row r="5" spans="1:10" ht="19.5" customHeight="1">
      <c r="A5" s="36">
        <v>1</v>
      </c>
      <c r="B5" s="19" t="str">
        <f>'ÜTP BORDRO'!C13</f>
        <v>HASAN ÇAKMAK</v>
      </c>
      <c r="C5" s="201" t="str">
        <f>'ÜTP BORDRO'!D13</f>
        <v>Okul Müdürü</v>
      </c>
      <c r="D5" s="18">
        <f>'ÜTP BORDRO'!L13</f>
        <v>546.86482216853528</v>
      </c>
      <c r="E5" s="18">
        <f>ROUND((D5*15%),2)</f>
        <v>82.03</v>
      </c>
      <c r="F5" s="18">
        <f>ROUND((D5*7.59/1000),2)</f>
        <v>4.1500000000000004</v>
      </c>
      <c r="G5" s="18">
        <f>E5+F5</f>
        <v>86.18</v>
      </c>
      <c r="H5" s="17">
        <f t="shared" ref="H5:H14" si="0">D5-G5</f>
        <v>460.68482216853528</v>
      </c>
      <c r="I5" s="14"/>
    </row>
    <row r="6" spans="1:10" ht="19.5" customHeight="1">
      <c r="A6" s="36">
        <f>A5+1</f>
        <v>2</v>
      </c>
      <c r="B6" s="19" t="str">
        <f>'ÜTP BORDRO'!C14</f>
        <v>RAHŞAN KÖKEN</v>
      </c>
      <c r="C6" s="201" t="str">
        <f>'ÜTP BORDRO'!D14</f>
        <v>Tek.Md.Yrd.</v>
      </c>
      <c r="D6" s="18">
        <f>'ÜTP BORDRO'!L14</f>
        <v>301.13324440337544</v>
      </c>
      <c r="E6" s="18">
        <f t="shared" ref="E6:E13" si="1">ROUND((D6*15%),2)</f>
        <v>45.17</v>
      </c>
      <c r="F6" s="18">
        <f t="shared" ref="F6:F13" si="2">ROUND((D6*7.59/1000),2)</f>
        <v>2.29</v>
      </c>
      <c r="G6" s="18">
        <f t="shared" ref="G6:G13" si="3">E6+F6</f>
        <v>47.46</v>
      </c>
      <c r="H6" s="17">
        <f t="shared" si="0"/>
        <v>253.67324440337543</v>
      </c>
      <c r="I6" s="14"/>
    </row>
    <row r="7" spans="1:10" ht="19.5" customHeight="1">
      <c r="A7" s="36"/>
      <c r="B7" s="19" t="str">
        <f>'ÜTP BORDRO'!C15</f>
        <v>AYŞEN ARSLAN</v>
      </c>
      <c r="C7" s="201" t="str">
        <f>'ÜTP BORDRO'!D15</f>
        <v>Tek.Md.Yrd.</v>
      </c>
      <c r="D7" s="18">
        <f>'ÜTP BORDRO'!L15</f>
        <v>125.74378180580466</v>
      </c>
      <c r="E7" s="18">
        <f t="shared" si="1"/>
        <v>18.86</v>
      </c>
      <c r="F7" s="18">
        <f t="shared" si="2"/>
        <v>0.95</v>
      </c>
      <c r="G7" s="18">
        <f t="shared" si="3"/>
        <v>19.809999999999999</v>
      </c>
      <c r="H7" s="17">
        <f t="shared" si="0"/>
        <v>105.93378180580466</v>
      </c>
      <c r="I7" s="14"/>
    </row>
    <row r="8" spans="1:10" ht="19.5" customHeight="1">
      <c r="A8" s="36">
        <f>A6+1</f>
        <v>3</v>
      </c>
      <c r="B8" s="19" t="str">
        <f>'ÜTP BORDRO'!C16</f>
        <v>HALİL YAZI</v>
      </c>
      <c r="C8" s="201" t="str">
        <f>'ÜTP BORDRO'!D16</f>
        <v xml:space="preserve">Sayman </v>
      </c>
      <c r="D8" s="18">
        <f>'ÜTP BORDRO'!L16</f>
        <v>379.10813852836384</v>
      </c>
      <c r="E8" s="18">
        <f t="shared" si="1"/>
        <v>56.87</v>
      </c>
      <c r="F8" s="18">
        <f t="shared" si="2"/>
        <v>2.88</v>
      </c>
      <c r="G8" s="18">
        <f t="shared" si="3"/>
        <v>59.75</v>
      </c>
      <c r="H8" s="17">
        <f t="shared" si="0"/>
        <v>319.35813852836384</v>
      </c>
      <c r="I8" s="14"/>
    </row>
    <row r="9" spans="1:10" ht="19.5" customHeight="1">
      <c r="A9" s="36">
        <v>4</v>
      </c>
      <c r="B9" s="19" t="str">
        <f>'ÜTP BORDRO'!C17</f>
        <v>EMSAL DEMİRKALE</v>
      </c>
      <c r="C9" s="201" t="str">
        <f>'ÜTP BORDRO'!D17</f>
        <v>Atl.Şefi</v>
      </c>
      <c r="D9" s="18">
        <f>'ÜTP BORDRO'!L17</f>
        <v>650.83257401273841</v>
      </c>
      <c r="E9" s="18">
        <f t="shared" si="1"/>
        <v>97.62</v>
      </c>
      <c r="F9" s="18">
        <f t="shared" si="2"/>
        <v>4.9400000000000004</v>
      </c>
      <c r="G9" s="18">
        <f t="shared" si="3"/>
        <v>102.56</v>
      </c>
      <c r="H9" s="17">
        <f t="shared" si="0"/>
        <v>548.27257401273846</v>
      </c>
      <c r="I9" s="14"/>
    </row>
    <row r="10" spans="1:10" ht="19.5" customHeight="1">
      <c r="A10" s="36">
        <v>5</v>
      </c>
      <c r="B10" s="19" t="str">
        <f>'ÜTP BORDRO'!C18</f>
        <v>ŞENAY BAYKURT</v>
      </c>
      <c r="C10" s="201" t="str">
        <f>'ÜTP BORDRO'!D18</f>
        <v>Öğretmen</v>
      </c>
      <c r="D10" s="18">
        <f>'ÜTP BORDRO'!L18</f>
        <v>148.25300162483489</v>
      </c>
      <c r="E10" s="18">
        <f t="shared" si="1"/>
        <v>22.24</v>
      </c>
      <c r="F10" s="18">
        <f t="shared" si="2"/>
        <v>1.1299999999999999</v>
      </c>
      <c r="G10" s="18">
        <f t="shared" si="3"/>
        <v>23.369999999999997</v>
      </c>
      <c r="H10" s="17">
        <f t="shared" si="0"/>
        <v>124.88300162483489</v>
      </c>
      <c r="I10" s="14"/>
    </row>
    <row r="11" spans="1:10" ht="19.5" customHeight="1">
      <c r="A11" s="36">
        <v>6</v>
      </c>
      <c r="B11" s="19" t="str">
        <f>'ÜTP BORDRO'!C19</f>
        <v>RABİA TATAROĞLU</v>
      </c>
      <c r="C11" s="201" t="str">
        <f>'ÜTP BORDRO'!D19</f>
        <v>Öğretmen</v>
      </c>
      <c r="D11" s="18">
        <f>'ÜTP BORDRO'!L19</f>
        <v>587.46033845695854</v>
      </c>
      <c r="E11" s="18">
        <f t="shared" si="1"/>
        <v>88.12</v>
      </c>
      <c r="F11" s="18">
        <f t="shared" si="2"/>
        <v>4.46</v>
      </c>
      <c r="G11" s="18">
        <f t="shared" si="3"/>
        <v>92.58</v>
      </c>
      <c r="H11" s="17">
        <f t="shared" si="0"/>
        <v>494.88033845695855</v>
      </c>
      <c r="I11" s="14"/>
    </row>
    <row r="12" spans="1:10" ht="19.5" customHeight="1">
      <c r="A12" s="36">
        <v>7</v>
      </c>
      <c r="B12" s="19" t="str">
        <f>'ÜTP BORDRO'!C20</f>
        <v>ŞÜKRİYE CEYHAN BEZCİ</v>
      </c>
      <c r="C12" s="201" t="str">
        <f>'ÜTP BORDRO'!D20</f>
        <v>Öğretmen</v>
      </c>
      <c r="D12" s="18">
        <f>'ÜTP BORDRO'!L20</f>
        <v>384.02390219035243</v>
      </c>
      <c r="E12" s="18">
        <f t="shared" si="1"/>
        <v>57.6</v>
      </c>
      <c r="F12" s="18">
        <f t="shared" si="2"/>
        <v>2.91</v>
      </c>
      <c r="G12" s="18">
        <f t="shared" si="3"/>
        <v>60.510000000000005</v>
      </c>
      <c r="H12" s="17">
        <f t="shared" si="0"/>
        <v>323.51390219035244</v>
      </c>
      <c r="I12" s="14"/>
    </row>
    <row r="13" spans="1:10" ht="19.5" customHeight="1">
      <c r="A13" s="36">
        <v>8</v>
      </c>
      <c r="B13" s="19" t="str">
        <f>'ÜTP BORDRO'!C21</f>
        <v>FATMA AYTEKİN</v>
      </c>
      <c r="C13" s="201" t="str">
        <f>'ÜTP BORDRO'!D21</f>
        <v>Öğretmen</v>
      </c>
      <c r="D13" s="18">
        <f>'ÜTP BORDRO'!L21</f>
        <v>154.11329689511851</v>
      </c>
      <c r="E13" s="18">
        <f t="shared" si="1"/>
        <v>23.12</v>
      </c>
      <c r="F13" s="18">
        <f t="shared" si="2"/>
        <v>1.17</v>
      </c>
      <c r="G13" s="18">
        <f t="shared" si="3"/>
        <v>24.29</v>
      </c>
      <c r="H13" s="17">
        <f t="shared" si="0"/>
        <v>129.82329689511852</v>
      </c>
      <c r="I13" s="14"/>
    </row>
    <row r="14" spans="1:10" ht="19.5" customHeight="1">
      <c r="A14" s="36">
        <v>9</v>
      </c>
      <c r="B14" s="19" t="str">
        <f>'ÜTP BORDRO'!C22</f>
        <v>GÜLEN AĞRAP</v>
      </c>
      <c r="C14" s="201" t="str">
        <f>'ÜTP BORDRO'!D22</f>
        <v>Öğretmen</v>
      </c>
      <c r="D14" s="18">
        <f>'ÜTP BORDRO'!L22</f>
        <v>76.557899913918106</v>
      </c>
      <c r="E14" s="18">
        <f t="shared" ref="E6:E14" si="4">ROUND((D14*15%),2)</f>
        <v>11.48</v>
      </c>
      <c r="F14" s="18">
        <f t="shared" ref="F6:F14" si="5">ROUND((D14*7.59/1000),2)</f>
        <v>0.57999999999999996</v>
      </c>
      <c r="G14" s="18">
        <f t="shared" ref="G6:G14" si="6">E14+F14</f>
        <v>12.06</v>
      </c>
      <c r="H14" s="17">
        <f t="shared" si="0"/>
        <v>64.497899913918104</v>
      </c>
      <c r="I14" s="14"/>
    </row>
    <row r="15" spans="1:10" ht="19.5" customHeight="1">
      <c r="A15" s="496" t="s">
        <v>19</v>
      </c>
      <c r="B15" s="496"/>
      <c r="C15" s="496"/>
      <c r="D15" s="37">
        <f>SUM(D5:D14)</f>
        <v>3354.0909999999999</v>
      </c>
      <c r="E15" s="37">
        <f>SUM(E5:E14)</f>
        <v>503.11000000000007</v>
      </c>
      <c r="F15" s="37">
        <f>SUM(F5:F14)</f>
        <v>25.46</v>
      </c>
      <c r="G15" s="37">
        <f>SUM(G5:G14)</f>
        <v>528.56999999999994</v>
      </c>
      <c r="H15" s="37">
        <f>SUM(H5:H14)</f>
        <v>2825.5209999999997</v>
      </c>
      <c r="I15" s="14"/>
    </row>
    <row r="16" spans="1:10">
      <c r="A16" s="85"/>
      <c r="B16" s="86"/>
      <c r="C16" s="86"/>
      <c r="D16" s="87"/>
      <c r="E16" s="87"/>
      <c r="F16" s="86"/>
      <c r="G16" s="87"/>
      <c r="H16" s="87"/>
      <c r="I16" s="88"/>
      <c r="J16" s="88"/>
    </row>
    <row r="17" spans="1:10">
      <c r="A17" s="89"/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6.5" customHeight="1">
      <c r="A18" s="89"/>
      <c r="B18" s="499" t="s">
        <v>339</v>
      </c>
      <c r="C18" s="499"/>
      <c r="D18" s="499"/>
      <c r="E18" s="499"/>
      <c r="F18" s="499"/>
      <c r="G18" s="499"/>
      <c r="H18" s="499"/>
      <c r="I18" s="88"/>
      <c r="J18" s="88"/>
    </row>
    <row r="19" spans="1:10" ht="15.75">
      <c r="A19" s="497" t="s">
        <v>43</v>
      </c>
      <c r="B19" s="497"/>
      <c r="C19" s="497"/>
      <c r="D19" s="497"/>
      <c r="E19" s="497"/>
      <c r="F19" s="497"/>
      <c r="G19" s="497"/>
      <c r="H19" s="497"/>
      <c r="I19" s="88"/>
      <c r="J19" s="88"/>
    </row>
    <row r="20" spans="1:10" ht="23.25" customHeight="1">
      <c r="A20" s="90"/>
      <c r="B20" s="88"/>
      <c r="C20" s="90"/>
      <c r="D20" s="90"/>
      <c r="E20" s="90"/>
      <c r="F20" s="90"/>
      <c r="G20" s="90"/>
      <c r="H20" s="90"/>
      <c r="I20" s="88"/>
      <c r="J20" s="88"/>
    </row>
    <row r="21" spans="1:10" ht="15.75">
      <c r="A21" s="90" t="s">
        <v>53</v>
      </c>
      <c r="B21" s="88"/>
      <c r="C21" s="90"/>
      <c r="D21" s="90" t="s">
        <v>51</v>
      </c>
      <c r="E21" s="90"/>
      <c r="F21" s="90"/>
      <c r="G21" s="497" t="s">
        <v>52</v>
      </c>
      <c r="H21" s="497"/>
      <c r="I21" s="497"/>
      <c r="J21" s="88"/>
    </row>
    <row r="22" spans="1:10">
      <c r="B22" s="88"/>
      <c r="C22" s="88"/>
      <c r="D22" s="88"/>
      <c r="E22" s="88"/>
      <c r="F22" s="88"/>
      <c r="G22" s="498">
        <f>'ÜTP BORDRO'!I33</f>
        <v>44202</v>
      </c>
      <c r="H22" s="498"/>
      <c r="I22" s="498"/>
      <c r="J22" s="88"/>
    </row>
    <row r="23" spans="1:10" ht="15.75">
      <c r="A23" s="89"/>
      <c r="B23" s="90"/>
      <c r="C23" s="90"/>
      <c r="D23" s="90"/>
      <c r="E23" s="90"/>
      <c r="F23" s="90"/>
      <c r="G23" s="494"/>
      <c r="H23" s="494"/>
      <c r="I23" s="494"/>
      <c r="J23" s="88"/>
    </row>
    <row r="24" spans="1:10" ht="15.75">
      <c r="A24" s="91" t="str">
        <f>'MALİYIL RAKAMLARI'!B45</f>
        <v>Halil YAZI</v>
      </c>
      <c r="B24" s="92"/>
      <c r="C24" s="91"/>
      <c r="D24" s="91" t="str">
        <f>'MALİYIL RAKAMLARI'!D45</f>
        <v>Ayşen ARSLAN</v>
      </c>
      <c r="E24" s="92"/>
      <c r="F24" s="91"/>
      <c r="G24" s="438" t="str">
        <f>'MALİYIL RAKAMLARI'!G45</f>
        <v>Hasan ÇAKMAK</v>
      </c>
      <c r="H24" s="438"/>
      <c r="I24" s="438"/>
      <c r="J24" s="88"/>
    </row>
    <row r="25" spans="1:10" ht="15.75">
      <c r="A25" s="90" t="s">
        <v>17</v>
      </c>
      <c r="B25" s="88"/>
      <c r="C25" s="90"/>
      <c r="D25" s="90" t="s">
        <v>56</v>
      </c>
      <c r="E25" s="88"/>
      <c r="F25" s="90"/>
      <c r="G25" s="438" t="str">
        <f>'MALİYIL RAKAMLARI'!G46</f>
        <v>Okul Müdürü</v>
      </c>
      <c r="H25" s="438"/>
      <c r="I25" s="438"/>
      <c r="J25" s="88"/>
    </row>
  </sheetData>
  <mergeCells count="10">
    <mergeCell ref="A1:I1"/>
    <mergeCell ref="G23:I23"/>
    <mergeCell ref="G24:I24"/>
    <mergeCell ref="G25:I25"/>
    <mergeCell ref="A2:I3"/>
    <mergeCell ref="A15:C15"/>
    <mergeCell ref="G21:I21"/>
    <mergeCell ref="G22:I22"/>
    <mergeCell ref="B18:H18"/>
    <mergeCell ref="A19:H19"/>
  </mergeCells>
  <phoneticPr fontId="5" type="noConversion"/>
  <pageMargins left="0.55118110236220474" right="0.15748031496062992" top="0.59055118110236227" bottom="0.5118110236220472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1"/>
  <dimension ref="B1:W25"/>
  <sheetViews>
    <sheetView view="pageBreakPreview" zoomScale="75" workbookViewId="0">
      <selection activeCell="B2" sqref="B2"/>
    </sheetView>
  </sheetViews>
  <sheetFormatPr defaultRowHeight="15"/>
  <cols>
    <col min="1" max="1" width="2.5703125" customWidth="1"/>
    <col min="2" max="2" width="4.42578125" customWidth="1"/>
    <col min="3" max="3" width="25.28515625" customWidth="1"/>
    <col min="4" max="4" width="14.85546875" customWidth="1"/>
    <col min="5" max="5" width="19" customWidth="1"/>
    <col min="6" max="6" width="8.140625" customWidth="1"/>
    <col min="7" max="7" width="5.85546875" customWidth="1"/>
    <col min="8" max="8" width="12.7109375" customWidth="1"/>
    <col min="9" max="10" width="9.85546875" customWidth="1"/>
    <col min="11" max="11" width="11" customWidth="1"/>
    <col min="12" max="12" width="11.5703125" customWidth="1"/>
    <col min="13" max="14" width="9.5703125" customWidth="1"/>
    <col min="15" max="15" width="9.7109375" customWidth="1"/>
    <col min="16" max="16" width="9" customWidth="1"/>
    <col min="17" max="17" width="14.28515625" customWidth="1"/>
    <col min="18" max="18" width="11.140625" customWidth="1"/>
    <col min="19" max="19" width="11.5703125" customWidth="1"/>
    <col min="20" max="21" width="9.140625" customWidth="1"/>
    <col min="22" max="22" width="28.5703125" customWidth="1"/>
    <col min="23" max="23" width="25" customWidth="1"/>
  </cols>
  <sheetData>
    <row r="1" spans="2:23" ht="54" customHeight="1">
      <c r="B1" s="501" t="s">
        <v>338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3"/>
    </row>
    <row r="2" spans="2:23" ht="63.75" customHeight="1">
      <c r="B2" s="217" t="s">
        <v>227</v>
      </c>
      <c r="C2" s="217" t="s">
        <v>228</v>
      </c>
      <c r="D2" s="218" t="s">
        <v>229</v>
      </c>
      <c r="E2" s="217" t="s">
        <v>22</v>
      </c>
      <c r="F2" s="217" t="s">
        <v>230</v>
      </c>
      <c r="G2" s="217" t="s">
        <v>231</v>
      </c>
      <c r="H2" s="217" t="s">
        <v>238</v>
      </c>
      <c r="I2" s="217" t="s">
        <v>232</v>
      </c>
      <c r="J2" s="217" t="s">
        <v>269</v>
      </c>
      <c r="K2" s="217" t="s">
        <v>78</v>
      </c>
      <c r="L2" s="217" t="s">
        <v>233</v>
      </c>
      <c r="M2" s="217" t="s">
        <v>234</v>
      </c>
      <c r="N2" s="217" t="s">
        <v>235</v>
      </c>
      <c r="O2" s="217" t="s">
        <v>269</v>
      </c>
      <c r="P2" s="217" t="s">
        <v>236</v>
      </c>
      <c r="Q2" s="217" t="s">
        <v>237</v>
      </c>
      <c r="R2" s="217" t="s">
        <v>36</v>
      </c>
      <c r="S2" s="217" t="s">
        <v>37</v>
      </c>
    </row>
    <row r="3" spans="2:23" ht="20.100000000000001" customHeight="1">
      <c r="B3" s="219">
        <v>2</v>
      </c>
      <c r="C3" s="223" t="str">
        <f>'ÜTP BORDRO'!C18</f>
        <v>ŞENAY BAYKURT</v>
      </c>
      <c r="D3" s="265"/>
      <c r="E3" s="237" t="s">
        <v>289</v>
      </c>
      <c r="F3" s="219">
        <v>0</v>
      </c>
      <c r="G3" s="219">
        <v>0</v>
      </c>
      <c r="H3" s="222">
        <f>'ÜTP BORDRO'!L18</f>
        <v>148.25300162483489</v>
      </c>
      <c r="I3" s="222">
        <f>H3</f>
        <v>148.25300162483489</v>
      </c>
      <c r="J3" s="222">
        <f>ROUNDUP((I3*20.5/100),2)</f>
        <v>30.400000000000002</v>
      </c>
      <c r="K3" s="222">
        <f>I3+J3</f>
        <v>178.6530016248349</v>
      </c>
      <c r="L3" s="222">
        <f>I3-P3</f>
        <v>127.497581397358</v>
      </c>
      <c r="M3" s="222">
        <f>L3*15/100</f>
        <v>19.124637209603701</v>
      </c>
      <c r="N3" s="222">
        <f>I3*7.59/1000</f>
        <v>1.125240282332497</v>
      </c>
      <c r="O3" s="222">
        <f>J3</f>
        <v>30.400000000000002</v>
      </c>
      <c r="P3" s="222">
        <f>I3*14/100</f>
        <v>20.755420227476883</v>
      </c>
      <c r="Q3" s="222">
        <f>M3+N3+O3+P3</f>
        <v>71.405297719413085</v>
      </c>
      <c r="R3" s="222">
        <f>K3-Q3</f>
        <v>107.24770390542182</v>
      </c>
      <c r="S3" s="220"/>
      <c r="V3" s="262" t="s">
        <v>264</v>
      </c>
      <c r="W3" s="265">
        <v>23339225302</v>
      </c>
    </row>
    <row r="4" spans="2:23" ht="20.100000000000001" customHeight="1">
      <c r="B4" s="219">
        <v>3</v>
      </c>
      <c r="C4" s="223" t="str">
        <f>'ÜTP BORDRO'!C19</f>
        <v>RABİA TATAROĞLU</v>
      </c>
      <c r="D4" s="265"/>
      <c r="E4" s="237" t="str">
        <f>'AYLIK MATRAHLAR'!C30</f>
        <v>Öğretmen</v>
      </c>
      <c r="F4" s="219">
        <v>0</v>
      </c>
      <c r="G4" s="219">
        <v>0</v>
      </c>
      <c r="H4" s="222">
        <f>'ÜTP BORDRO'!L18</f>
        <v>148.25300162483489</v>
      </c>
      <c r="I4" s="222">
        <f>H4</f>
        <v>148.25300162483489</v>
      </c>
      <c r="J4" s="222">
        <f>ROUNDUP((I4*20.5/100),2)</f>
        <v>30.400000000000002</v>
      </c>
      <c r="K4" s="222">
        <f>I4+J4</f>
        <v>178.6530016248349</v>
      </c>
      <c r="L4" s="222">
        <f>I4-P4</f>
        <v>127.497581397358</v>
      </c>
      <c r="M4" s="222">
        <f>L4*15/100</f>
        <v>19.124637209603701</v>
      </c>
      <c r="N4" s="222">
        <f>I4*7.59/1000</f>
        <v>1.125240282332497</v>
      </c>
      <c r="O4" s="222">
        <f>J4</f>
        <v>30.400000000000002</v>
      </c>
      <c r="P4" s="222">
        <f>I4*14/100</f>
        <v>20.755420227476883</v>
      </c>
      <c r="Q4" s="222">
        <f>M4+N4+O4+P4</f>
        <v>71.405297719413085</v>
      </c>
      <c r="R4" s="222">
        <f>K4-Q4</f>
        <v>107.24770390542182</v>
      </c>
      <c r="S4" s="220"/>
      <c r="V4" s="262" t="s">
        <v>265</v>
      </c>
      <c r="W4" s="266">
        <v>22093290748</v>
      </c>
    </row>
    <row r="5" spans="2:23" ht="20.100000000000001" customHeight="1">
      <c r="B5" s="219"/>
      <c r="C5" s="223"/>
      <c r="D5" s="265"/>
      <c r="E5" s="237"/>
      <c r="F5" s="219"/>
      <c r="G5" s="219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0"/>
      <c r="V5" s="262"/>
      <c r="W5" s="266"/>
    </row>
    <row r="6" spans="2:23" s="45" customFormat="1" ht="20.100000000000001" customHeight="1">
      <c r="B6" s="219"/>
      <c r="C6" s="223"/>
      <c r="D6" s="265"/>
      <c r="E6" s="237"/>
      <c r="F6" s="219"/>
      <c r="G6" s="219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V6" s="262"/>
      <c r="W6" s="266"/>
    </row>
    <row r="7" spans="2:23" s="45" customFormat="1" ht="20.100000000000001" customHeight="1">
      <c r="B7" s="219"/>
      <c r="C7" s="223"/>
      <c r="D7" s="265"/>
      <c r="E7" s="237"/>
      <c r="F7" s="219"/>
      <c r="G7" s="219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0"/>
      <c r="V7" s="262"/>
      <c r="W7" s="267"/>
    </row>
    <row r="8" spans="2:23" s="45" customFormat="1" ht="20.100000000000001" customHeight="1">
      <c r="B8" s="219"/>
      <c r="C8" s="223"/>
      <c r="D8" s="265"/>
      <c r="E8" s="237"/>
      <c r="F8" s="219"/>
      <c r="G8" s="219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0"/>
      <c r="V8" s="262"/>
      <c r="W8" s="267"/>
    </row>
    <row r="9" spans="2:23" s="45" customFormat="1" ht="20.100000000000001" customHeight="1">
      <c r="B9" s="219"/>
      <c r="C9" s="223"/>
      <c r="D9" s="265"/>
      <c r="E9" s="237"/>
      <c r="F9" s="219"/>
      <c r="G9" s="219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0"/>
      <c r="V9" s="262"/>
      <c r="W9" s="221"/>
    </row>
    <row r="10" spans="2:23" s="45" customFormat="1" ht="20.100000000000001" customHeight="1">
      <c r="B10" s="219"/>
      <c r="C10" s="223"/>
      <c r="D10" s="265"/>
      <c r="E10" s="237"/>
      <c r="F10" s="219"/>
      <c r="G10" s="219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0"/>
    </row>
    <row r="11" spans="2:23" s="45" customFormat="1" ht="20.100000000000001" customHeight="1">
      <c r="B11" s="219"/>
      <c r="C11" s="223"/>
      <c r="D11" s="265"/>
      <c r="E11" s="237"/>
      <c r="F11" s="219"/>
      <c r="G11" s="219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0"/>
    </row>
    <row r="12" spans="2:23" s="45" customFormat="1" ht="20.100000000000001" customHeight="1">
      <c r="B12" s="219"/>
      <c r="C12" s="223"/>
      <c r="D12" s="265"/>
      <c r="E12" s="237"/>
      <c r="F12" s="219"/>
      <c r="G12" s="21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0"/>
    </row>
    <row r="13" spans="2:23" s="45" customFormat="1" ht="20.100000000000001" customHeight="1">
      <c r="B13" s="219"/>
      <c r="C13" s="220"/>
      <c r="D13" s="220"/>
      <c r="E13" s="219"/>
      <c r="F13" s="219"/>
      <c r="G13" s="219"/>
      <c r="H13" s="222"/>
      <c r="I13" s="222"/>
      <c r="J13" s="222"/>
      <c r="K13" s="224"/>
      <c r="L13" s="224"/>
      <c r="M13" s="223"/>
      <c r="N13" s="223"/>
      <c r="O13" s="223"/>
      <c r="P13" s="223"/>
      <c r="Q13" s="223"/>
      <c r="R13" s="223"/>
      <c r="S13" s="220"/>
    </row>
    <row r="14" spans="2:23" s="45" customFormat="1" ht="20.100000000000001" customHeight="1">
      <c r="B14" s="219"/>
      <c r="C14" s="220"/>
      <c r="D14" s="220"/>
      <c r="E14" s="219"/>
      <c r="F14" s="219"/>
      <c r="G14" s="219"/>
      <c r="H14" s="222"/>
      <c r="I14" s="222"/>
      <c r="J14" s="222"/>
      <c r="K14" s="224"/>
      <c r="L14" s="224"/>
      <c r="M14" s="223"/>
      <c r="N14" s="223"/>
      <c r="O14" s="223"/>
      <c r="P14" s="223"/>
      <c r="Q14" s="223"/>
      <c r="R14" s="223"/>
      <c r="S14" s="220"/>
    </row>
    <row r="15" spans="2:23" s="45" customFormat="1" ht="20.100000000000001" customHeight="1">
      <c r="B15" s="219"/>
      <c r="C15" s="220"/>
      <c r="D15" s="220"/>
      <c r="E15" s="219"/>
      <c r="F15" s="219"/>
      <c r="G15" s="219"/>
      <c r="H15" s="222"/>
      <c r="I15" s="222"/>
      <c r="J15" s="222"/>
      <c r="K15" s="224"/>
      <c r="L15" s="224"/>
      <c r="M15" s="223"/>
      <c r="N15" s="223"/>
      <c r="O15" s="223"/>
      <c r="P15" s="223"/>
      <c r="Q15" s="223"/>
      <c r="R15" s="223"/>
      <c r="S15" s="220"/>
    </row>
    <row r="16" spans="2:23" s="45" customFormat="1" ht="20.100000000000001" customHeight="1">
      <c r="B16" s="225" t="s">
        <v>3</v>
      </c>
      <c r="C16" s="233" t="s">
        <v>19</v>
      </c>
      <c r="D16" s="234"/>
      <c r="E16" s="235"/>
      <c r="F16" s="219">
        <v>0</v>
      </c>
      <c r="G16" s="219">
        <v>0</v>
      </c>
      <c r="H16" s="222">
        <f t="shared" ref="H16:R16" si="0">SUM(H3:H15)</f>
        <v>296.50600324966979</v>
      </c>
      <c r="I16" s="222">
        <f t="shared" si="0"/>
        <v>296.50600324966979</v>
      </c>
      <c r="J16" s="222">
        <f t="shared" si="0"/>
        <v>60.800000000000004</v>
      </c>
      <c r="K16" s="222">
        <f t="shared" si="0"/>
        <v>357.3060032496698</v>
      </c>
      <c r="L16" s="222">
        <f t="shared" si="0"/>
        <v>254.99516279471601</v>
      </c>
      <c r="M16" s="222">
        <f t="shared" si="0"/>
        <v>38.249274419207403</v>
      </c>
      <c r="N16" s="222">
        <f t="shared" si="0"/>
        <v>2.2504805646649939</v>
      </c>
      <c r="O16" s="222">
        <f t="shared" si="0"/>
        <v>60.800000000000004</v>
      </c>
      <c r="P16" s="222">
        <f t="shared" si="0"/>
        <v>41.510840454953765</v>
      </c>
      <c r="Q16" s="222">
        <f t="shared" si="0"/>
        <v>142.81059543882617</v>
      </c>
      <c r="R16" s="222">
        <f t="shared" si="0"/>
        <v>214.49540781084363</v>
      </c>
      <c r="S16" s="220"/>
    </row>
    <row r="17" spans="2:19" s="45" customFormat="1" ht="19.5" customHeight="1">
      <c r="B17" s="141"/>
      <c r="C17"/>
      <c r="D17"/>
      <c r="E17"/>
      <c r="F17"/>
      <c r="G17"/>
      <c r="H17"/>
      <c r="I17"/>
      <c r="J17"/>
      <c r="K17" s="226" t="s">
        <v>3</v>
      </c>
      <c r="L17" s="226"/>
      <c r="M17"/>
      <c r="N17"/>
      <c r="O17"/>
      <c r="P17"/>
      <c r="Q17"/>
      <c r="R17"/>
      <c r="S17"/>
    </row>
    <row r="18" spans="2:19" s="45" customFormat="1" ht="19.5" customHeight="1">
      <c r="B18" s="89"/>
      <c r="C18" s="238" t="s">
        <v>290</v>
      </c>
      <c r="D18" s="88"/>
      <c r="E18" s="88"/>
      <c r="F18" s="88"/>
      <c r="G18" s="90" t="s">
        <v>291</v>
      </c>
      <c r="H18" s="88"/>
      <c r="I18" s="88"/>
      <c r="J18" s="88"/>
      <c r="L18" s="90" t="s">
        <v>43</v>
      </c>
      <c r="O18"/>
      <c r="P18"/>
      <c r="Q18"/>
      <c r="R18"/>
      <c r="S18"/>
    </row>
    <row r="19" spans="2:19" s="45" customFormat="1" ht="19.5" customHeight="1">
      <c r="C19" s="88"/>
      <c r="D19" s="88"/>
      <c r="E19" s="88"/>
      <c r="F19" s="88"/>
      <c r="G19" s="88"/>
      <c r="H19" s="88"/>
      <c r="I19" s="88"/>
      <c r="J19" s="88"/>
      <c r="K19" s="228"/>
      <c r="L19" s="228"/>
      <c r="M19" s="228"/>
      <c r="N19" s="228"/>
      <c r="O19" s="228"/>
      <c r="P19" s="228"/>
      <c r="Q19" s="228"/>
      <c r="R19" s="228"/>
      <c r="S19" s="228"/>
    </row>
    <row r="20" spans="2:19" s="45" customFormat="1" ht="19.5" customHeight="1">
      <c r="B20" s="90"/>
      <c r="C20" s="88"/>
      <c r="D20" s="90"/>
      <c r="E20" s="90"/>
      <c r="F20" s="90"/>
      <c r="G20" s="90"/>
      <c r="H20" s="90"/>
      <c r="I20" s="90"/>
      <c r="J20" s="88"/>
      <c r="K20" s="228"/>
      <c r="L20" s="228"/>
      <c r="M20" s="229"/>
      <c r="N20" s="229"/>
      <c r="O20" s="229"/>
      <c r="P20" s="229"/>
      <c r="Q20"/>
      <c r="R20"/>
      <c r="S20" s="229"/>
    </row>
    <row r="21" spans="2:19" s="45" customFormat="1" ht="19.5" customHeight="1">
      <c r="B21" s="91" t="str">
        <f>'MALİYIL RAKAMLARI'!B42</f>
        <v>Muhasebe Yetkilisi</v>
      </c>
      <c r="C21" s="92"/>
      <c r="D21" s="91"/>
      <c r="E21" s="91"/>
      <c r="F21" s="91"/>
      <c r="G21" s="91"/>
      <c r="H21" s="438" t="str">
        <f>'MALİYIL RAKAMLARI'!D42</f>
        <v>Gerçekleştirme Görevlisi</v>
      </c>
      <c r="I21" s="438"/>
      <c r="J21" s="438"/>
      <c r="K21" s="231"/>
      <c r="L21" s="231"/>
      <c r="M21" s="232"/>
      <c r="N21" s="232"/>
      <c r="O21" s="232"/>
      <c r="P21" s="232"/>
      <c r="Q21" s="232" t="str">
        <f>'MALİYIL RAKAMLARI'!G42</f>
        <v>Harcama Yetkilisi</v>
      </c>
      <c r="R21" s="232"/>
      <c r="S21" s="229"/>
    </row>
    <row r="22" spans="2:19" s="45" customFormat="1" ht="19.5" customHeight="1">
      <c r="B22" s="239"/>
      <c r="C22" s="91"/>
      <c r="D22" s="91"/>
      <c r="E22" s="91"/>
      <c r="F22" s="91"/>
      <c r="G22" s="91"/>
      <c r="H22" s="500"/>
      <c r="I22" s="500"/>
      <c r="J22" s="500"/>
      <c r="K22" s="230"/>
      <c r="L22" s="230"/>
      <c r="M22" s="232"/>
      <c r="N22" s="232"/>
      <c r="O22" s="232"/>
      <c r="P22" s="232"/>
      <c r="Q22" s="236">
        <f>'MALİYIL RAKAMLARI'!G43</f>
        <v>44202</v>
      </c>
      <c r="R22" s="232"/>
      <c r="S22" s="229"/>
    </row>
    <row r="23" spans="2:19" s="45" customFormat="1" ht="19.5" customHeight="1">
      <c r="B23" s="90" t="str">
        <f>'MALİYIL RAKAMLARI'!B45</f>
        <v>Halil YAZI</v>
      </c>
      <c r="C23" s="88"/>
      <c r="D23" s="90"/>
      <c r="E23" s="90"/>
      <c r="F23" s="88"/>
      <c r="G23" s="90"/>
      <c r="H23" s="497" t="str">
        <f>'MALİYIL RAKAMLARI'!D45</f>
        <v>Ayşen ARSLAN</v>
      </c>
      <c r="I23" s="497"/>
      <c r="J23" s="497"/>
      <c r="K23" s="228"/>
      <c r="L23" s="228"/>
      <c r="M23" s="229"/>
      <c r="N23" s="229"/>
      <c r="O23" s="229"/>
      <c r="P23" s="229"/>
      <c r="Q23" s="240"/>
      <c r="R23" s="240"/>
      <c r="S23" s="229"/>
    </row>
    <row r="24" spans="2:19" s="45" customFormat="1" ht="19.5" customHeight="1">
      <c r="B24" s="90" t="str">
        <f>'MALİYIL RAKAMLARI'!B46</f>
        <v>Sayman</v>
      </c>
      <c r="C24" s="88"/>
      <c r="D24" s="90"/>
      <c r="E24" s="90"/>
      <c r="F24" s="88"/>
      <c r="G24" s="90"/>
      <c r="H24" s="497" t="str">
        <f>'MALİYIL RAKAMLARI'!D46</f>
        <v>Teknik Müdür Yrd.</v>
      </c>
      <c r="I24" s="497"/>
      <c r="J24" s="497"/>
      <c r="K24" s="241"/>
      <c r="L24" s="241"/>
      <c r="M24" s="242"/>
      <c r="N24" s="242"/>
      <c r="O24" s="242"/>
      <c r="P24" s="242"/>
      <c r="Q24" s="229" t="str">
        <f>'MALİYIL RAKAMLARI'!G45</f>
        <v>Hasan ÇAKMAK</v>
      </c>
      <c r="R24" s="229"/>
      <c r="S24" s="242"/>
    </row>
    <row r="25" spans="2:19" s="45" customFormat="1" ht="19.5" customHeight="1">
      <c r="B25" s="227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29" t="str">
        <f>'MALİYIL RAKAMLARI'!G46</f>
        <v>Okul Müdürü</v>
      </c>
      <c r="R25" s="229"/>
      <c r="S25" s="243"/>
    </row>
  </sheetData>
  <mergeCells count="5">
    <mergeCell ref="H22:J22"/>
    <mergeCell ref="H23:J23"/>
    <mergeCell ref="H24:J24"/>
    <mergeCell ref="B1:S1"/>
    <mergeCell ref="H21:J21"/>
  </mergeCells>
  <phoneticPr fontId="5" type="noConversion"/>
  <pageMargins left="0.94488188976377963" right="0.35433070866141736" top="0.98425196850393704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opLeftCell="A19" workbookViewId="0">
      <selection activeCell="Q31" sqref="Q31"/>
    </sheetView>
  </sheetViews>
  <sheetFormatPr defaultRowHeight="15"/>
  <cols>
    <col min="1" max="1" width="4" customWidth="1"/>
    <col min="2" max="2" width="28.42578125" customWidth="1"/>
    <col min="3" max="3" width="13.28515625" customWidth="1"/>
    <col min="4" max="4" width="9.7109375" customWidth="1"/>
    <col min="5" max="7" width="9" bestFit="1" customWidth="1"/>
    <col min="8" max="8" width="9" customWidth="1"/>
    <col min="9" max="9" width="9" bestFit="1" customWidth="1"/>
    <col min="10" max="12" width="7.7109375" customWidth="1"/>
    <col min="13" max="13" width="9" style="282" bestFit="1" customWidth="1"/>
    <col min="14" max="14" width="12.28515625" style="293" customWidth="1"/>
    <col min="15" max="15" width="8.140625" style="294" customWidth="1"/>
  </cols>
  <sheetData>
    <row r="1" spans="1:15" ht="51" customHeight="1">
      <c r="A1" s="506" t="s">
        <v>330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283"/>
    </row>
    <row r="2" spans="1:15">
      <c r="A2" s="47"/>
      <c r="B2" s="12"/>
      <c r="C2" s="13"/>
      <c r="D2" s="12"/>
      <c r="E2" s="2"/>
      <c r="F2" s="2"/>
      <c r="G2" s="2"/>
      <c r="H2" s="2"/>
      <c r="I2" s="2"/>
      <c r="J2" s="2"/>
      <c r="K2" s="2"/>
      <c r="L2" s="2"/>
      <c r="M2" s="274"/>
      <c r="N2" s="284"/>
    </row>
    <row r="3" spans="1:15">
      <c r="A3" s="48"/>
      <c r="B3" s="48"/>
      <c r="C3" s="49"/>
      <c r="D3" s="48"/>
      <c r="E3" s="50"/>
      <c r="F3" s="50"/>
      <c r="G3" s="50"/>
      <c r="H3" s="50"/>
      <c r="I3" s="50"/>
      <c r="J3" s="50"/>
      <c r="K3" s="50"/>
      <c r="L3" s="50"/>
      <c r="M3" s="275"/>
      <c r="N3" s="285"/>
    </row>
    <row r="4" spans="1:15">
      <c r="A4" s="51" t="s">
        <v>38</v>
      </c>
      <c r="B4" s="507" t="s">
        <v>39</v>
      </c>
      <c r="C4" s="507" t="s">
        <v>40</v>
      </c>
      <c r="D4" s="52" t="s">
        <v>6</v>
      </c>
      <c r="E4" s="52" t="s">
        <v>7</v>
      </c>
      <c r="F4" s="52" t="s">
        <v>8</v>
      </c>
      <c r="G4" s="52" t="s">
        <v>9</v>
      </c>
      <c r="H4" s="52" t="s">
        <v>10</v>
      </c>
      <c r="I4" s="52" t="s">
        <v>60</v>
      </c>
      <c r="J4" s="52" t="s">
        <v>13</v>
      </c>
      <c r="K4" s="52" t="s">
        <v>14</v>
      </c>
      <c r="L4" s="52" t="s">
        <v>15</v>
      </c>
      <c r="M4" s="276" t="s">
        <v>61</v>
      </c>
      <c r="N4" s="286"/>
    </row>
    <row r="5" spans="1:15">
      <c r="A5" s="51" t="s">
        <v>41</v>
      </c>
      <c r="B5" s="507"/>
      <c r="C5" s="507"/>
      <c r="D5" s="51" t="s">
        <v>62</v>
      </c>
      <c r="E5" s="51" t="s">
        <v>62</v>
      </c>
      <c r="F5" s="51" t="s">
        <v>62</v>
      </c>
      <c r="G5" s="51" t="s">
        <v>62</v>
      </c>
      <c r="H5" s="311" t="s">
        <v>62</v>
      </c>
      <c r="I5" s="51" t="s">
        <v>62</v>
      </c>
      <c r="J5" s="51" t="s">
        <v>62</v>
      </c>
      <c r="K5" s="51" t="s">
        <v>62</v>
      </c>
      <c r="L5" s="51" t="s">
        <v>62</v>
      </c>
      <c r="M5" s="277" t="s">
        <v>62</v>
      </c>
      <c r="N5" s="287"/>
      <c r="O5" s="295"/>
    </row>
    <row r="6" spans="1:15" ht="15" customHeight="1">
      <c r="A6" s="51">
        <v>1</v>
      </c>
      <c r="B6" s="250" t="s">
        <v>292</v>
      </c>
      <c r="C6" s="250" t="s">
        <v>20</v>
      </c>
      <c r="D6" s="53">
        <v>590</v>
      </c>
      <c r="E6" s="53">
        <v>1000</v>
      </c>
      <c r="F6" s="53">
        <v>0</v>
      </c>
      <c r="G6" s="53">
        <v>0</v>
      </c>
      <c r="H6" s="53">
        <v>0</v>
      </c>
      <c r="I6" s="53">
        <v>0</v>
      </c>
      <c r="J6" s="53">
        <v>300</v>
      </c>
      <c r="K6" s="53">
        <v>300</v>
      </c>
      <c r="L6" s="53">
        <v>0</v>
      </c>
      <c r="M6" s="278">
        <f t="shared" ref="M6:M15" si="0">SUM(D6:K6)</f>
        <v>2190</v>
      </c>
      <c r="N6" s="288"/>
      <c r="O6" s="295"/>
    </row>
    <row r="7" spans="1:15" ht="15" customHeight="1">
      <c r="A7" s="51">
        <v>2</v>
      </c>
      <c r="B7" s="250" t="s">
        <v>293</v>
      </c>
      <c r="C7" s="250" t="s">
        <v>298</v>
      </c>
      <c r="D7" s="53">
        <v>455.91</v>
      </c>
      <c r="E7" s="53">
        <v>1000</v>
      </c>
      <c r="F7" s="53">
        <v>0</v>
      </c>
      <c r="G7" s="53">
        <v>0</v>
      </c>
      <c r="H7" s="53">
        <v>0</v>
      </c>
      <c r="I7" s="317">
        <v>0</v>
      </c>
      <c r="J7" s="317">
        <v>0</v>
      </c>
      <c r="K7" s="317">
        <v>0</v>
      </c>
      <c r="L7" s="317">
        <v>0</v>
      </c>
      <c r="M7" s="278">
        <f t="shared" si="0"/>
        <v>1455.91</v>
      </c>
      <c r="N7" s="288"/>
      <c r="O7" s="295"/>
    </row>
    <row r="8" spans="1:15" ht="15" customHeight="1">
      <c r="A8" s="346">
        <v>3</v>
      </c>
      <c r="B8" s="250" t="s">
        <v>325</v>
      </c>
      <c r="C8" s="250" t="s">
        <v>298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53">
        <v>0</v>
      </c>
      <c r="J8" s="53">
        <v>300</v>
      </c>
      <c r="K8" s="53">
        <v>300</v>
      </c>
      <c r="L8" s="53">
        <v>0</v>
      </c>
      <c r="M8" s="278">
        <f t="shared" si="0"/>
        <v>600</v>
      </c>
      <c r="N8" s="288"/>
      <c r="O8" s="295"/>
    </row>
    <row r="9" spans="1:15" ht="15" customHeight="1">
      <c r="A9" s="313">
        <v>4</v>
      </c>
      <c r="B9" s="250" t="s">
        <v>326</v>
      </c>
      <c r="C9" s="250" t="s">
        <v>263</v>
      </c>
      <c r="D9" s="53">
        <v>400</v>
      </c>
      <c r="E9" s="53">
        <v>747</v>
      </c>
      <c r="F9" s="53">
        <v>0</v>
      </c>
      <c r="G9" s="53">
        <v>0</v>
      </c>
      <c r="H9" s="53">
        <v>0</v>
      </c>
      <c r="I9" s="348">
        <v>0</v>
      </c>
      <c r="J9" s="348">
        <v>246</v>
      </c>
      <c r="K9" s="348">
        <v>275</v>
      </c>
      <c r="L9" s="348">
        <v>0</v>
      </c>
      <c r="M9" s="278">
        <f t="shared" si="0"/>
        <v>1668</v>
      </c>
      <c r="N9" s="288"/>
      <c r="O9" s="295"/>
    </row>
    <row r="10" spans="1:15" ht="15" customHeight="1">
      <c r="A10" s="314">
        <v>5</v>
      </c>
      <c r="B10" s="315" t="s">
        <v>294</v>
      </c>
      <c r="C10" s="250" t="s">
        <v>297</v>
      </c>
      <c r="D10" s="316">
        <v>760.25</v>
      </c>
      <c r="E10" s="53">
        <v>1800</v>
      </c>
      <c r="F10" s="53">
        <v>0</v>
      </c>
      <c r="G10" s="53">
        <v>0</v>
      </c>
      <c r="H10" s="53">
        <v>0</v>
      </c>
      <c r="I10" s="53">
        <v>0</v>
      </c>
      <c r="J10" s="53">
        <v>627</v>
      </c>
      <c r="K10" s="53">
        <v>660</v>
      </c>
      <c r="L10" s="14">
        <v>0</v>
      </c>
      <c r="M10" s="278">
        <f t="shared" ref="M10:M14" si="1">SUM(D10:K10)</f>
        <v>3847.25</v>
      </c>
      <c r="N10" s="288"/>
      <c r="O10" s="295"/>
    </row>
    <row r="11" spans="1:15" ht="15" customHeight="1">
      <c r="A11" s="314">
        <v>6</v>
      </c>
      <c r="B11" s="315" t="s">
        <v>295</v>
      </c>
      <c r="C11" s="250" t="s">
        <v>299</v>
      </c>
      <c r="D11" s="316">
        <v>345</v>
      </c>
      <c r="E11" s="53">
        <v>844</v>
      </c>
      <c r="F11" s="53">
        <v>0</v>
      </c>
      <c r="G11" s="53">
        <v>0</v>
      </c>
      <c r="H11" s="53">
        <v>0</v>
      </c>
      <c r="I11" s="317">
        <v>0</v>
      </c>
      <c r="J11" s="317">
        <v>0</v>
      </c>
      <c r="K11" s="317">
        <v>0</v>
      </c>
      <c r="L11" s="350">
        <v>0</v>
      </c>
      <c r="M11" s="278">
        <f t="shared" si="1"/>
        <v>1189</v>
      </c>
      <c r="N11" s="288"/>
      <c r="O11" s="295"/>
    </row>
    <row r="12" spans="1:15" ht="15" customHeight="1">
      <c r="A12" s="314">
        <v>7</v>
      </c>
      <c r="B12" s="315" t="s">
        <v>301</v>
      </c>
      <c r="C12" s="250" t="s">
        <v>299</v>
      </c>
      <c r="D12" s="316">
        <v>1133</v>
      </c>
      <c r="E12" s="53">
        <v>1224</v>
      </c>
      <c r="F12" s="53">
        <v>0</v>
      </c>
      <c r="G12" s="53">
        <v>0</v>
      </c>
      <c r="H12" s="53">
        <v>0</v>
      </c>
      <c r="I12" s="53">
        <v>0</v>
      </c>
      <c r="J12" s="53">
        <v>502</v>
      </c>
      <c r="K12" s="53">
        <v>480</v>
      </c>
      <c r="L12" s="14">
        <v>0</v>
      </c>
      <c r="M12" s="278">
        <f t="shared" si="1"/>
        <v>3339</v>
      </c>
      <c r="N12" s="288"/>
      <c r="O12" s="295"/>
    </row>
    <row r="13" spans="1:15" ht="15" customHeight="1">
      <c r="A13" s="314">
        <v>8</v>
      </c>
      <c r="B13" s="315" t="s">
        <v>296</v>
      </c>
      <c r="C13" s="318" t="s">
        <v>299</v>
      </c>
      <c r="D13" s="319">
        <v>972.9</v>
      </c>
      <c r="E13" s="53">
        <v>1566</v>
      </c>
      <c r="F13" s="53">
        <v>0</v>
      </c>
      <c r="G13" s="53">
        <v>0</v>
      </c>
      <c r="H13" s="53">
        <v>0</v>
      </c>
      <c r="I13" s="53">
        <v>0</v>
      </c>
      <c r="J13" s="53">
        <v>241</v>
      </c>
      <c r="K13" s="53">
        <v>300</v>
      </c>
      <c r="L13" s="14">
        <v>0</v>
      </c>
      <c r="M13" s="278">
        <f t="shared" si="1"/>
        <v>3079.9</v>
      </c>
      <c r="N13" s="288"/>
      <c r="O13" s="295"/>
    </row>
    <row r="14" spans="1:15" ht="21.75" customHeight="1">
      <c r="A14" s="314">
        <v>9</v>
      </c>
      <c r="B14" s="315" t="s">
        <v>306</v>
      </c>
      <c r="C14" s="221" t="s">
        <v>299</v>
      </c>
      <c r="D14" s="316">
        <v>345</v>
      </c>
      <c r="E14" s="53">
        <v>400</v>
      </c>
      <c r="F14" s="53">
        <v>0</v>
      </c>
      <c r="G14" s="53">
        <v>0</v>
      </c>
      <c r="H14" s="53">
        <v>0</v>
      </c>
      <c r="I14" s="53">
        <v>0</v>
      </c>
      <c r="J14" s="53">
        <v>251</v>
      </c>
      <c r="K14" s="53">
        <v>240</v>
      </c>
      <c r="L14" s="14">
        <v>0</v>
      </c>
      <c r="M14" s="278">
        <f t="shared" si="1"/>
        <v>1236</v>
      </c>
      <c r="N14" s="288"/>
      <c r="O14" s="295"/>
    </row>
    <row r="15" spans="1:15">
      <c r="A15" s="314">
        <v>10</v>
      </c>
      <c r="B15" s="315" t="s">
        <v>327</v>
      </c>
      <c r="C15" s="221" t="s">
        <v>299</v>
      </c>
      <c r="D15" s="349">
        <v>0</v>
      </c>
      <c r="E15" s="317">
        <v>0</v>
      </c>
      <c r="F15" s="317">
        <v>0</v>
      </c>
      <c r="G15" s="317">
        <v>0</v>
      </c>
      <c r="H15" s="317">
        <v>0</v>
      </c>
      <c r="I15" s="53">
        <v>0</v>
      </c>
      <c r="J15" s="53">
        <v>314</v>
      </c>
      <c r="K15" s="53">
        <v>300</v>
      </c>
      <c r="L15" s="14">
        <v>0</v>
      </c>
      <c r="M15" s="278">
        <f t="shared" si="0"/>
        <v>614</v>
      </c>
      <c r="N15" s="288"/>
      <c r="O15" s="295"/>
    </row>
    <row r="16" spans="1:15">
      <c r="A16" s="308"/>
      <c r="B16" s="309"/>
      <c r="C16" s="309"/>
      <c r="D16" s="310">
        <f t="shared" ref="D16:M16" si="2">SUM(D6:D15)</f>
        <v>5002.0599999999995</v>
      </c>
      <c r="E16" s="310">
        <f t="shared" si="2"/>
        <v>8581</v>
      </c>
      <c r="F16" s="310">
        <f t="shared" si="2"/>
        <v>0</v>
      </c>
      <c r="G16" s="310">
        <f t="shared" si="2"/>
        <v>0</v>
      </c>
      <c r="H16" s="310">
        <f t="shared" si="2"/>
        <v>0</v>
      </c>
      <c r="I16" s="310">
        <f t="shared" si="2"/>
        <v>0</v>
      </c>
      <c r="J16" s="310">
        <f t="shared" si="2"/>
        <v>2781</v>
      </c>
      <c r="K16" s="310">
        <f t="shared" si="2"/>
        <v>2855</v>
      </c>
      <c r="L16" s="310">
        <f t="shared" si="2"/>
        <v>0</v>
      </c>
      <c r="M16" s="310">
        <f t="shared" si="2"/>
        <v>19219.060000000001</v>
      </c>
      <c r="N16" s="288"/>
      <c r="O16" s="295"/>
    </row>
    <row r="17" spans="1:15" ht="45" customHeight="1">
      <c r="A17" s="47"/>
      <c r="B17" s="320" t="s">
        <v>328</v>
      </c>
      <c r="C17" s="13"/>
      <c r="D17" s="12"/>
      <c r="E17" s="504" t="s">
        <v>329</v>
      </c>
      <c r="F17" s="504"/>
      <c r="G17" s="2"/>
      <c r="H17" s="2"/>
      <c r="I17" s="2"/>
      <c r="J17" s="2"/>
      <c r="K17" s="505" t="s">
        <v>305</v>
      </c>
      <c r="L17" s="504"/>
      <c r="M17" s="504"/>
      <c r="N17" s="284"/>
      <c r="O17" s="295"/>
    </row>
    <row r="18" spans="1:15" ht="333" customHeight="1">
      <c r="A18" s="47"/>
      <c r="B18" s="305"/>
      <c r="C18" s="13"/>
      <c r="D18" s="12"/>
      <c r="E18" s="307"/>
      <c r="F18" s="307"/>
      <c r="G18" s="2"/>
      <c r="H18" s="2"/>
      <c r="I18" s="2"/>
      <c r="J18" s="2"/>
      <c r="K18" s="306"/>
      <c r="L18" s="307"/>
      <c r="M18" s="307"/>
      <c r="N18" s="284"/>
      <c r="O18" s="295"/>
    </row>
    <row r="19" spans="1:15">
      <c r="A19" s="48"/>
      <c r="B19" s="48"/>
      <c r="C19" s="49"/>
      <c r="D19" s="48"/>
      <c r="E19" s="50"/>
      <c r="F19" s="50"/>
      <c r="G19" s="50"/>
      <c r="H19" s="50"/>
      <c r="I19" s="50"/>
      <c r="J19" s="50"/>
      <c r="K19" s="50"/>
      <c r="L19" s="50"/>
      <c r="M19" s="275"/>
      <c r="N19" s="285"/>
      <c r="O19" s="295"/>
    </row>
    <row r="20" spans="1:15">
      <c r="A20" s="51" t="s">
        <v>38</v>
      </c>
      <c r="B20" s="507" t="s">
        <v>39</v>
      </c>
      <c r="C20" s="507" t="s">
        <v>40</v>
      </c>
      <c r="D20" s="55" t="s">
        <v>6</v>
      </c>
      <c r="E20" s="55" t="s">
        <v>7</v>
      </c>
      <c r="F20" s="55" t="s">
        <v>8</v>
      </c>
      <c r="G20" s="55" t="s">
        <v>9</v>
      </c>
      <c r="H20" s="55" t="s">
        <v>10</v>
      </c>
      <c r="I20" s="55" t="s">
        <v>60</v>
      </c>
      <c r="J20" s="55" t="s">
        <v>13</v>
      </c>
      <c r="K20" s="55" t="s">
        <v>14</v>
      </c>
      <c r="L20" s="55" t="s">
        <v>15</v>
      </c>
      <c r="M20" s="279" t="s">
        <v>61</v>
      </c>
      <c r="N20" s="289" t="s">
        <v>210</v>
      </c>
      <c r="O20" s="296" t="s">
        <v>211</v>
      </c>
    </row>
    <row r="21" spans="1:15">
      <c r="A21" s="51" t="s">
        <v>41</v>
      </c>
      <c r="B21" s="507"/>
      <c r="C21" s="507"/>
      <c r="D21" s="56" t="s">
        <v>63</v>
      </c>
      <c r="E21" s="56" t="s">
        <v>63</v>
      </c>
      <c r="F21" s="56" t="s">
        <v>63</v>
      </c>
      <c r="G21" s="56" t="s">
        <v>63</v>
      </c>
      <c r="H21" s="56"/>
      <c r="I21" s="56" t="s">
        <v>63</v>
      </c>
      <c r="J21" s="56" t="s">
        <v>63</v>
      </c>
      <c r="K21" s="56" t="s">
        <v>63</v>
      </c>
      <c r="L21" s="56" t="s">
        <v>63</v>
      </c>
      <c r="M21" s="280" t="s">
        <v>63</v>
      </c>
      <c r="N21" s="290" t="s">
        <v>166</v>
      </c>
      <c r="O21" s="297" t="s">
        <v>166</v>
      </c>
    </row>
    <row r="22" spans="1:15">
      <c r="A22" s="51">
        <v>1</v>
      </c>
      <c r="B22" s="46" t="str">
        <f t="shared" ref="B22:C22" si="3">B6</f>
        <v>HASAN ÇAKMAK</v>
      </c>
      <c r="C22" s="46" t="str">
        <f t="shared" si="3"/>
        <v>Okul Müdürü</v>
      </c>
      <c r="D22" s="57">
        <f t="shared" ref="D22:E30" si="4">D6/9.3</f>
        <v>63.44086021505376</v>
      </c>
      <c r="E22" s="57">
        <f t="shared" si="4"/>
        <v>107.5268817204301</v>
      </c>
      <c r="F22" s="57">
        <f t="shared" ref="F22:L22" si="5">F6/8.75</f>
        <v>0</v>
      </c>
      <c r="G22" s="57">
        <f t="shared" si="5"/>
        <v>0</v>
      </c>
      <c r="H22" s="57">
        <f t="shared" si="5"/>
        <v>0</v>
      </c>
      <c r="I22" s="57">
        <f t="shared" si="5"/>
        <v>0</v>
      </c>
      <c r="J22" s="57">
        <f t="shared" ref="J22:K31" si="6">J6/9.3</f>
        <v>32.258064516129032</v>
      </c>
      <c r="K22" s="57">
        <f t="shared" si="6"/>
        <v>32.258064516129032</v>
      </c>
      <c r="L22" s="57">
        <f t="shared" si="5"/>
        <v>0</v>
      </c>
      <c r="M22" s="281">
        <f>SUM(D22:L22)</f>
        <v>235.48387096774189</v>
      </c>
      <c r="N22" s="291">
        <f>M22/8</f>
        <v>29.435483870967737</v>
      </c>
      <c r="O22" s="298"/>
    </row>
    <row r="23" spans="1:15">
      <c r="A23" s="51">
        <f>A22+1</f>
        <v>2</v>
      </c>
      <c r="B23" s="46" t="str">
        <f>B7</f>
        <v>RAHŞAN KÖKEN</v>
      </c>
      <c r="C23" s="46" t="str">
        <f>C7</f>
        <v>Tek.Md.Yrd.</v>
      </c>
      <c r="D23" s="57">
        <f t="shared" si="4"/>
        <v>49.022580645161291</v>
      </c>
      <c r="E23" s="57">
        <f t="shared" si="4"/>
        <v>107.5268817204301</v>
      </c>
      <c r="F23" s="57">
        <f t="shared" ref="F23:L24" si="7">F7/8.75</f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6"/>
        <v>0</v>
      </c>
      <c r="K23" s="57">
        <f t="shared" si="6"/>
        <v>0</v>
      </c>
      <c r="L23" s="57">
        <f t="shared" si="7"/>
        <v>0</v>
      </c>
      <c r="M23" s="281">
        <f t="shared" ref="M23:M31" si="8">SUM(D23:L23)</f>
        <v>156.54946236559138</v>
      </c>
      <c r="N23" s="291">
        <f t="shared" ref="N23:N31" si="9">M23/8</f>
        <v>19.568682795698923</v>
      </c>
      <c r="O23" s="298"/>
    </row>
    <row r="24" spans="1:15">
      <c r="A24" s="346">
        <v>3</v>
      </c>
      <c r="B24" s="46" t="s">
        <v>325</v>
      </c>
      <c r="C24" s="46" t="str">
        <f>C8</f>
        <v>Tek.Md.Yrd.</v>
      </c>
      <c r="D24" s="57">
        <f t="shared" si="4"/>
        <v>0</v>
      </c>
      <c r="E24" s="57">
        <f t="shared" si="4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6"/>
        <v>32.258064516129032</v>
      </c>
      <c r="K24" s="57">
        <f t="shared" si="6"/>
        <v>32.258064516129032</v>
      </c>
      <c r="L24" s="57">
        <f t="shared" si="7"/>
        <v>0</v>
      </c>
      <c r="M24" s="281">
        <v>64</v>
      </c>
      <c r="N24" s="291">
        <f t="shared" ref="N24" si="10">M24/8</f>
        <v>8</v>
      </c>
      <c r="O24" s="298"/>
    </row>
    <row r="25" spans="1:15">
      <c r="A25" s="51">
        <v>4</v>
      </c>
      <c r="B25" s="46" t="str">
        <f t="shared" ref="B25:C31" si="11">B9</f>
        <v>HALİL YAZI</v>
      </c>
      <c r="C25" s="46" t="str">
        <f t="shared" si="11"/>
        <v xml:space="preserve">Sayman </v>
      </c>
      <c r="D25" s="57">
        <f t="shared" si="4"/>
        <v>43.01075268817204</v>
      </c>
      <c r="E25" s="57">
        <f t="shared" si="4"/>
        <v>80.322580645161281</v>
      </c>
      <c r="F25" s="57">
        <f t="shared" ref="F25:L25" si="12">F9/8.75</f>
        <v>0</v>
      </c>
      <c r="G25" s="57">
        <f t="shared" si="12"/>
        <v>0</v>
      </c>
      <c r="H25" s="57">
        <f t="shared" si="12"/>
        <v>0</v>
      </c>
      <c r="I25" s="57">
        <f t="shared" si="12"/>
        <v>0</v>
      </c>
      <c r="J25" s="57">
        <f t="shared" si="6"/>
        <v>26.451612903225804</v>
      </c>
      <c r="K25" s="57">
        <f t="shared" si="6"/>
        <v>29.569892473118276</v>
      </c>
      <c r="L25" s="57">
        <f t="shared" si="12"/>
        <v>0</v>
      </c>
      <c r="M25" s="281">
        <f t="shared" si="8"/>
        <v>179.35483870967738</v>
      </c>
      <c r="N25" s="291">
        <f t="shared" si="9"/>
        <v>22.419354838709673</v>
      </c>
      <c r="O25" s="298"/>
    </row>
    <row r="26" spans="1:15">
      <c r="A26" s="51">
        <v>5</v>
      </c>
      <c r="B26" s="46" t="str">
        <f t="shared" si="11"/>
        <v>EMSAL DEMİRKALE</v>
      </c>
      <c r="C26" s="46" t="str">
        <f t="shared" si="11"/>
        <v>Atl.Şefi</v>
      </c>
      <c r="D26" s="57">
        <f t="shared" si="4"/>
        <v>81.747311827956977</v>
      </c>
      <c r="E26" s="57">
        <f t="shared" si="4"/>
        <v>193.54838709677418</v>
      </c>
      <c r="F26" s="57">
        <f t="shared" ref="F26:L26" si="13">F10/8.75</f>
        <v>0</v>
      </c>
      <c r="G26" s="57">
        <f t="shared" si="13"/>
        <v>0</v>
      </c>
      <c r="H26" s="57">
        <f t="shared" si="13"/>
        <v>0</v>
      </c>
      <c r="I26" s="57">
        <f t="shared" si="13"/>
        <v>0</v>
      </c>
      <c r="J26" s="57">
        <f t="shared" si="6"/>
        <v>67.419354838709666</v>
      </c>
      <c r="K26" s="57">
        <f t="shared" si="6"/>
        <v>70.967741935483872</v>
      </c>
      <c r="L26" s="57">
        <f t="shared" si="13"/>
        <v>0</v>
      </c>
      <c r="M26" s="281">
        <f t="shared" si="8"/>
        <v>413.68279569892468</v>
      </c>
      <c r="N26" s="291">
        <f t="shared" si="9"/>
        <v>51.710349462365585</v>
      </c>
      <c r="O26" s="298"/>
    </row>
    <row r="27" spans="1:15">
      <c r="A27" s="51">
        <v>6</v>
      </c>
      <c r="B27" s="46" t="str">
        <f t="shared" si="11"/>
        <v>ŞENAY BAYKURT</v>
      </c>
      <c r="C27" s="46" t="str">
        <f t="shared" si="11"/>
        <v>Öğretmen</v>
      </c>
      <c r="D27" s="57">
        <f t="shared" si="4"/>
        <v>37.096774193548384</v>
      </c>
      <c r="E27" s="57">
        <f t="shared" si="4"/>
        <v>90.752688172043008</v>
      </c>
      <c r="F27" s="57">
        <f t="shared" ref="F27:L27" si="14">F11/8.75</f>
        <v>0</v>
      </c>
      <c r="G27" s="57">
        <f t="shared" si="14"/>
        <v>0</v>
      </c>
      <c r="H27" s="57">
        <f t="shared" si="14"/>
        <v>0</v>
      </c>
      <c r="I27" s="57">
        <f t="shared" si="14"/>
        <v>0</v>
      </c>
      <c r="J27" s="57">
        <f t="shared" si="6"/>
        <v>0</v>
      </c>
      <c r="K27" s="57">
        <f t="shared" si="6"/>
        <v>0</v>
      </c>
      <c r="L27" s="57">
        <f t="shared" si="14"/>
        <v>0</v>
      </c>
      <c r="M27" s="281">
        <f t="shared" si="8"/>
        <v>127.84946236559139</v>
      </c>
      <c r="N27" s="291">
        <f t="shared" si="9"/>
        <v>15.981182795698924</v>
      </c>
      <c r="O27" s="298"/>
    </row>
    <row r="28" spans="1:15">
      <c r="A28" s="51">
        <v>7</v>
      </c>
      <c r="B28" s="46" t="str">
        <f t="shared" si="11"/>
        <v>RABİA TATAROĞLU</v>
      </c>
      <c r="C28" s="46" t="str">
        <f t="shared" si="11"/>
        <v>Öğretmen</v>
      </c>
      <c r="D28" s="57">
        <f t="shared" si="4"/>
        <v>121.8279569892473</v>
      </c>
      <c r="E28" s="57">
        <f t="shared" si="4"/>
        <v>131.61290322580643</v>
      </c>
      <c r="F28" s="57">
        <f t="shared" ref="F28:L28" si="15">F12/8.75</f>
        <v>0</v>
      </c>
      <c r="G28" s="57">
        <f t="shared" si="15"/>
        <v>0</v>
      </c>
      <c r="H28" s="57">
        <f t="shared" si="15"/>
        <v>0</v>
      </c>
      <c r="I28" s="57">
        <f t="shared" si="15"/>
        <v>0</v>
      </c>
      <c r="J28" s="57">
        <f t="shared" si="6"/>
        <v>53.978494623655912</v>
      </c>
      <c r="K28" s="57">
        <f t="shared" si="6"/>
        <v>51.612903225806448</v>
      </c>
      <c r="L28" s="57">
        <f t="shared" si="15"/>
        <v>0</v>
      </c>
      <c r="M28" s="281">
        <f t="shared" si="8"/>
        <v>359.0322580645161</v>
      </c>
      <c r="N28" s="291">
        <f t="shared" si="9"/>
        <v>44.879032258064512</v>
      </c>
      <c r="O28" s="298"/>
    </row>
    <row r="29" spans="1:15">
      <c r="A29" s="51">
        <v>8</v>
      </c>
      <c r="B29" s="46" t="str">
        <f t="shared" si="11"/>
        <v>ŞÜKRİYE CEYHAN BEZCİ</v>
      </c>
      <c r="C29" s="46" t="str">
        <f t="shared" si="11"/>
        <v>Öğretmen</v>
      </c>
      <c r="D29" s="57">
        <f t="shared" si="4"/>
        <v>104.61290322580643</v>
      </c>
      <c r="E29" s="57">
        <f t="shared" si="4"/>
        <v>168.38709677419354</v>
      </c>
      <c r="F29" s="57">
        <f t="shared" ref="F29:L29" si="16">F13/8.75</f>
        <v>0</v>
      </c>
      <c r="G29" s="57">
        <f t="shared" si="16"/>
        <v>0</v>
      </c>
      <c r="H29" s="57">
        <f t="shared" si="16"/>
        <v>0</v>
      </c>
      <c r="I29" s="57">
        <f t="shared" si="16"/>
        <v>0</v>
      </c>
      <c r="J29" s="57">
        <f t="shared" si="6"/>
        <v>25.913978494623652</v>
      </c>
      <c r="K29" s="57">
        <f t="shared" si="6"/>
        <v>32.258064516129032</v>
      </c>
      <c r="L29" s="57">
        <f t="shared" si="16"/>
        <v>0</v>
      </c>
      <c r="M29" s="281">
        <f t="shared" si="8"/>
        <v>331.1720430107527</v>
      </c>
      <c r="N29" s="291">
        <f t="shared" si="9"/>
        <v>41.396505376344088</v>
      </c>
      <c r="O29" s="299"/>
    </row>
    <row r="30" spans="1:15">
      <c r="A30" s="269">
        <v>9</v>
      </c>
      <c r="B30" s="46" t="str">
        <f t="shared" si="11"/>
        <v>FATMA AYTEKİN</v>
      </c>
      <c r="C30" s="46" t="str">
        <f t="shared" si="11"/>
        <v>Öğretmen</v>
      </c>
      <c r="D30" s="57">
        <f t="shared" si="4"/>
        <v>37.096774193548384</v>
      </c>
      <c r="E30" s="57">
        <f t="shared" si="4"/>
        <v>43.01075268817204</v>
      </c>
      <c r="F30" s="57">
        <f t="shared" ref="F30:L30" si="17">F14/8.75</f>
        <v>0</v>
      </c>
      <c r="G30" s="57">
        <f t="shared" si="17"/>
        <v>0</v>
      </c>
      <c r="H30" s="57">
        <f t="shared" si="17"/>
        <v>0</v>
      </c>
      <c r="I30" s="57">
        <f t="shared" si="17"/>
        <v>0</v>
      </c>
      <c r="J30" s="57">
        <f t="shared" si="6"/>
        <v>26.989247311827956</v>
      </c>
      <c r="K30" s="57">
        <f t="shared" si="6"/>
        <v>25.806451612903224</v>
      </c>
      <c r="L30" s="57">
        <f t="shared" si="17"/>
        <v>0</v>
      </c>
      <c r="M30" s="281">
        <f t="shared" si="8"/>
        <v>132.90322580645159</v>
      </c>
      <c r="N30" s="291">
        <f t="shared" si="9"/>
        <v>16.612903225806448</v>
      </c>
      <c r="O30" s="299"/>
    </row>
    <row r="31" spans="1:15">
      <c r="A31" s="269">
        <v>10</v>
      </c>
      <c r="B31" s="46" t="str">
        <f t="shared" si="11"/>
        <v>GÜLEN AĞRAP</v>
      </c>
      <c r="C31" s="46" t="str">
        <f t="shared" si="11"/>
        <v>Öğretmen</v>
      </c>
      <c r="D31" s="57">
        <f t="shared" ref="D31:L31" si="18">D15/8.75</f>
        <v>0</v>
      </c>
      <c r="E31" s="57">
        <f>E15/9.3</f>
        <v>0</v>
      </c>
      <c r="F31" s="57">
        <f t="shared" si="18"/>
        <v>0</v>
      </c>
      <c r="G31" s="57">
        <f t="shared" si="18"/>
        <v>0</v>
      </c>
      <c r="H31" s="57">
        <f t="shared" si="18"/>
        <v>0</v>
      </c>
      <c r="I31" s="57">
        <f t="shared" si="18"/>
        <v>0</v>
      </c>
      <c r="J31" s="57">
        <f t="shared" si="6"/>
        <v>33.763440860215049</v>
      </c>
      <c r="K31" s="57">
        <f t="shared" si="6"/>
        <v>32.258064516129032</v>
      </c>
      <c r="L31" s="57">
        <f t="shared" si="18"/>
        <v>0</v>
      </c>
      <c r="M31" s="281">
        <f t="shared" si="8"/>
        <v>66.021505376344081</v>
      </c>
      <c r="N31" s="291">
        <f t="shared" si="9"/>
        <v>8.2526881720430101</v>
      </c>
      <c r="O31" s="299"/>
    </row>
    <row r="32" spans="1:15">
      <c r="A32" s="51"/>
      <c r="B32" s="54" t="s">
        <v>5</v>
      </c>
      <c r="C32" s="54"/>
      <c r="D32" s="57">
        <f>SUM(D22:D31)</f>
        <v>537.85591397849453</v>
      </c>
      <c r="E32" s="57">
        <f t="shared" ref="E32:L32" si="19">SUM(E22:E31)</f>
        <v>922.6881720430107</v>
      </c>
      <c r="F32" s="57">
        <f t="shared" si="19"/>
        <v>0</v>
      </c>
      <c r="G32" s="57">
        <f t="shared" si="19"/>
        <v>0</v>
      </c>
      <c r="H32" s="57"/>
      <c r="I32" s="57">
        <f t="shared" si="19"/>
        <v>0</v>
      </c>
      <c r="J32" s="57">
        <f t="shared" si="19"/>
        <v>299.0322580645161</v>
      </c>
      <c r="K32" s="57">
        <f t="shared" si="19"/>
        <v>306.98924731182797</v>
      </c>
      <c r="L32" s="57">
        <f t="shared" si="19"/>
        <v>0</v>
      </c>
      <c r="M32" s="57">
        <f>SUM(M22:M31)</f>
        <v>2066.0494623655914</v>
      </c>
      <c r="N32" s="292">
        <f>SUM(N22:N31)</f>
        <v>258.25618279569892</v>
      </c>
      <c r="O32" s="299"/>
    </row>
    <row r="33" spans="1:15">
      <c r="M33" s="301"/>
      <c r="N33" s="302"/>
      <c r="O33" s="303"/>
    </row>
    <row r="34" spans="1:15">
      <c r="F34" s="2"/>
      <c r="G34" s="2"/>
      <c r="H34" s="2"/>
      <c r="I34" s="2"/>
      <c r="J34" s="2"/>
      <c r="K34" s="2"/>
      <c r="L34" s="2"/>
      <c r="M34" s="274"/>
      <c r="N34" s="284"/>
      <c r="O34" s="304"/>
    </row>
    <row r="35" spans="1:15" ht="57.75" customHeight="1">
      <c r="A35" s="47"/>
      <c r="B35" s="320" t="s">
        <v>331</v>
      </c>
      <c r="C35" s="13"/>
      <c r="D35" s="12"/>
      <c r="E35" s="2"/>
      <c r="F35" s="504" t="s">
        <v>332</v>
      </c>
      <c r="G35" s="504"/>
      <c r="H35" s="312"/>
      <c r="I35" s="2"/>
      <c r="J35" s="2"/>
      <c r="K35" s="505" t="s">
        <v>305</v>
      </c>
      <c r="L35" s="504"/>
      <c r="M35" s="504"/>
      <c r="N35" s="284"/>
      <c r="O35" s="295"/>
    </row>
    <row r="36" spans="1:15">
      <c r="M36" s="274"/>
      <c r="N36" s="284"/>
      <c r="O36" s="304"/>
    </row>
    <row r="37" spans="1:15">
      <c r="M37" s="274"/>
      <c r="N37" s="284"/>
      <c r="O37" s="304"/>
    </row>
    <row r="38" spans="1:15">
      <c r="M38" s="274"/>
      <c r="N38" s="284"/>
      <c r="O38" s="304"/>
    </row>
    <row r="39" spans="1:15">
      <c r="M39" s="274"/>
      <c r="N39" s="284"/>
      <c r="O39" s="304"/>
    </row>
  </sheetData>
  <mergeCells count="9">
    <mergeCell ref="F35:G35"/>
    <mergeCell ref="K35:M35"/>
    <mergeCell ref="A1:M1"/>
    <mergeCell ref="B4:B5"/>
    <mergeCell ref="C4:C5"/>
    <mergeCell ref="B20:B21"/>
    <mergeCell ref="C20:C21"/>
    <mergeCell ref="K17:M17"/>
    <mergeCell ref="E17:F17"/>
  </mergeCells>
  <phoneticPr fontId="73" type="noConversion"/>
  <pageMargins left="0.56999999999999995" right="0.27" top="0.74803149606299213" bottom="0.25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9"/>
  <sheetViews>
    <sheetView topLeftCell="A16" workbookViewId="0">
      <selection activeCell="H28" sqref="H28"/>
    </sheetView>
  </sheetViews>
  <sheetFormatPr defaultRowHeight="15"/>
  <cols>
    <col min="1" max="1" width="8.140625" customWidth="1"/>
    <col min="2" max="2" width="28" customWidth="1"/>
    <col min="3" max="3" width="25.85546875" customWidth="1"/>
    <col min="4" max="4" width="31.5703125" customWidth="1"/>
    <col min="5" max="5" width="16.7109375" customWidth="1"/>
    <col min="6" max="7" width="9.140625" customWidth="1"/>
  </cols>
  <sheetData>
    <row r="1" spans="1:6" ht="15.75">
      <c r="A1" s="508"/>
      <c r="B1" s="508"/>
      <c r="C1" s="508"/>
      <c r="D1" s="508"/>
      <c r="E1" s="508"/>
    </row>
    <row r="2" spans="1:6" ht="15.75">
      <c r="A2" s="438" t="s">
        <v>143</v>
      </c>
      <c r="B2" s="438"/>
      <c r="C2" s="438"/>
      <c r="D2" s="438"/>
      <c r="E2" s="438"/>
    </row>
    <row r="3" spans="1:6" ht="15.75">
      <c r="A3" s="438" t="s">
        <v>243</v>
      </c>
      <c r="B3" s="438"/>
      <c r="C3" s="438"/>
      <c r="D3" s="438"/>
      <c r="E3" s="438"/>
    </row>
    <row r="4" spans="1:6" ht="15.75">
      <c r="A4" s="438" t="s">
        <v>268</v>
      </c>
      <c r="B4" s="438"/>
      <c r="C4" s="438"/>
      <c r="D4" s="438"/>
      <c r="E4" s="438"/>
    </row>
    <row r="5" spans="1:6">
      <c r="A5" s="89"/>
      <c r="B5" s="88"/>
      <c r="C5" s="88"/>
      <c r="D5" s="88"/>
      <c r="E5" s="88"/>
      <c r="F5" s="45"/>
    </row>
    <row r="6" spans="1:6" ht="15.75">
      <c r="A6" s="215" t="s">
        <v>244</v>
      </c>
      <c r="B6" s="88" t="s">
        <v>286</v>
      </c>
      <c r="C6" s="88"/>
      <c r="D6" s="500">
        <v>42752</v>
      </c>
      <c r="E6" s="500"/>
      <c r="F6" s="45"/>
    </row>
    <row r="7" spans="1:6" ht="15.75">
      <c r="A7" s="215" t="s">
        <v>245</v>
      </c>
      <c r="B7" s="88" t="s">
        <v>287</v>
      </c>
      <c r="C7" s="88"/>
      <c r="D7" s="88"/>
      <c r="E7" s="88"/>
      <c r="F7" s="45"/>
    </row>
    <row r="8" spans="1:6">
      <c r="A8" s="89"/>
      <c r="B8" s="88"/>
      <c r="C8" s="88"/>
      <c r="D8" s="88"/>
      <c r="E8" s="88"/>
      <c r="F8" s="45"/>
    </row>
    <row r="9" spans="1:6" ht="15.75">
      <c r="A9" s="89"/>
      <c r="B9" s="497" t="s">
        <v>246</v>
      </c>
      <c r="C9" s="497"/>
      <c r="D9" s="497"/>
      <c r="E9" s="497"/>
      <c r="F9" s="45"/>
    </row>
    <row r="10" spans="1:6" ht="15.75">
      <c r="A10" s="89"/>
      <c r="B10" s="88"/>
      <c r="C10" s="497" t="s">
        <v>247</v>
      </c>
      <c r="D10" s="497"/>
      <c r="E10" s="497"/>
      <c r="F10" s="45"/>
    </row>
    <row r="11" spans="1:6" ht="15.75">
      <c r="A11" s="89"/>
      <c r="B11" s="88"/>
      <c r="C11" s="88"/>
      <c r="D11" s="88"/>
      <c r="E11" s="216"/>
      <c r="F11" s="45"/>
    </row>
    <row r="12" spans="1:6">
      <c r="A12" s="89"/>
      <c r="B12" s="88"/>
      <c r="C12" s="88"/>
      <c r="D12" s="88"/>
      <c r="E12" s="245"/>
      <c r="F12" s="45"/>
    </row>
    <row r="13" spans="1:6" ht="75.75" customHeight="1">
      <c r="A13" s="514" t="s">
        <v>288</v>
      </c>
      <c r="B13" s="514"/>
      <c r="C13" s="514"/>
      <c r="D13" s="514"/>
      <c r="E13" s="514"/>
      <c r="F13" s="45"/>
    </row>
    <row r="14" spans="1:6" ht="15.75">
      <c r="A14" s="515" t="s">
        <v>248</v>
      </c>
      <c r="B14" s="515"/>
      <c r="C14" s="515"/>
      <c r="D14" s="515"/>
      <c r="E14" s="515"/>
      <c r="F14" s="45"/>
    </row>
    <row r="15" spans="1:6" ht="29.25" customHeight="1">
      <c r="A15" s="89"/>
      <c r="B15" s="88"/>
      <c r="C15" s="88"/>
      <c r="D15" s="88"/>
      <c r="E15" s="88"/>
      <c r="F15" s="45"/>
    </row>
    <row r="16" spans="1:6" ht="15.75">
      <c r="A16" s="89"/>
      <c r="B16" s="88"/>
      <c r="C16" s="216" t="s">
        <v>16</v>
      </c>
      <c r="D16" s="497" t="str">
        <f>'MALİYIL RAKAMLARI'!G45</f>
        <v>Hasan ÇAKMAK</v>
      </c>
      <c r="E16" s="497"/>
      <c r="F16" s="45"/>
    </row>
    <row r="17" spans="1:7" ht="15.75">
      <c r="A17" s="89"/>
      <c r="B17" s="88"/>
      <c r="C17" s="216" t="s">
        <v>249</v>
      </c>
      <c r="D17" s="497" t="str">
        <f>'MALİYIL RAKAMLARI'!G46</f>
        <v>Okul Müdürü</v>
      </c>
      <c r="E17" s="497"/>
      <c r="F17" s="45"/>
    </row>
    <row r="18" spans="1:7" ht="24" customHeight="1">
      <c r="A18" s="89"/>
      <c r="B18" s="88"/>
      <c r="C18" s="88"/>
      <c r="D18" s="88"/>
      <c r="E18" s="88"/>
      <c r="F18" s="45"/>
    </row>
    <row r="19" spans="1:7" ht="30">
      <c r="A19" s="248" t="s">
        <v>42</v>
      </c>
      <c r="B19" s="249" t="s">
        <v>250</v>
      </c>
      <c r="C19" s="248" t="s">
        <v>251</v>
      </c>
      <c r="D19" s="248" t="s">
        <v>252</v>
      </c>
      <c r="E19" s="248" t="s">
        <v>253</v>
      </c>
      <c r="F19" s="45"/>
    </row>
    <row r="20" spans="1:7" ht="15" customHeight="1">
      <c r="A20" s="248">
        <v>1</v>
      </c>
      <c r="B20" s="261" t="str">
        <f>BORDRO!B5</f>
        <v>HASAN ÇAKMAK</v>
      </c>
      <c r="C20" s="268" t="s">
        <v>254</v>
      </c>
      <c r="D20" s="251"/>
      <c r="E20" s="252">
        <f>BORDRO!H5</f>
        <v>460.68482216853528</v>
      </c>
      <c r="F20" s="45"/>
    </row>
    <row r="21" spans="1:7" ht="15" customHeight="1">
      <c r="A21" s="248">
        <f t="shared" ref="A21:A32" si="0">A20+1</f>
        <v>2</v>
      </c>
      <c r="B21" s="261" t="str">
        <f>BORDRO!B6</f>
        <v>RAHŞAN KÖKEN</v>
      </c>
      <c r="C21" s="268" t="s">
        <v>254</v>
      </c>
      <c r="D21" s="251"/>
      <c r="E21" s="252">
        <f>BORDRO!H6</f>
        <v>253.67324440337543</v>
      </c>
      <c r="F21" s="45"/>
    </row>
    <row r="22" spans="1:7" ht="15" customHeight="1">
      <c r="A22" s="248">
        <f t="shared" si="0"/>
        <v>3</v>
      </c>
      <c r="B22" s="261" t="str">
        <f>BORDRO!B8</f>
        <v>HALİL YAZI</v>
      </c>
      <c r="C22" s="268" t="s">
        <v>254</v>
      </c>
      <c r="D22" s="251"/>
      <c r="E22" s="252">
        <f>BORDRO!H8</f>
        <v>319.35813852836384</v>
      </c>
      <c r="F22" s="45"/>
    </row>
    <row r="23" spans="1:7" ht="15" customHeight="1">
      <c r="A23" s="248">
        <f t="shared" si="0"/>
        <v>4</v>
      </c>
      <c r="B23" s="261" t="e">
        <f>BORDRO!#REF!</f>
        <v>#REF!</v>
      </c>
      <c r="C23" s="268" t="s">
        <v>254</v>
      </c>
      <c r="D23" s="251"/>
      <c r="E23" s="252" t="e">
        <f>BORDRO!#REF!</f>
        <v>#REF!</v>
      </c>
      <c r="F23" s="45"/>
    </row>
    <row r="24" spans="1:7" ht="15" customHeight="1">
      <c r="A24" s="248">
        <f t="shared" si="0"/>
        <v>5</v>
      </c>
      <c r="B24" s="261" t="str">
        <f>BORDRO!B9</f>
        <v>EMSAL DEMİRKALE</v>
      </c>
      <c r="C24" s="268" t="s">
        <v>254</v>
      </c>
      <c r="D24" s="251"/>
      <c r="E24" s="252">
        <f>BORDRO!H9</f>
        <v>548.27257401273846</v>
      </c>
      <c r="F24" s="45"/>
      <c r="G24" s="251" t="s">
        <v>270</v>
      </c>
    </row>
    <row r="25" spans="1:7" ht="15" customHeight="1">
      <c r="A25" s="248">
        <f t="shared" si="0"/>
        <v>6</v>
      </c>
      <c r="B25" s="261" t="str">
        <f>BORDRO!B10</f>
        <v>ŞENAY BAYKURT</v>
      </c>
      <c r="C25" s="268" t="s">
        <v>254</v>
      </c>
      <c r="D25" s="251"/>
      <c r="E25" s="252">
        <f>BORDRO!H10</f>
        <v>124.88300162483489</v>
      </c>
      <c r="F25" s="45"/>
    </row>
    <row r="26" spans="1:7" ht="15" customHeight="1">
      <c r="A26" s="248">
        <f t="shared" si="0"/>
        <v>7</v>
      </c>
      <c r="B26" s="261" t="str">
        <f>BORDRO!B11</f>
        <v>RABİA TATAROĞLU</v>
      </c>
      <c r="C26" s="268" t="s">
        <v>254</v>
      </c>
      <c r="D26" s="251"/>
      <c r="E26" s="252">
        <f>BORDRO!H11</f>
        <v>494.88033845695855</v>
      </c>
      <c r="F26" s="45"/>
    </row>
    <row r="27" spans="1:7" ht="15" customHeight="1">
      <c r="A27" s="248">
        <f t="shared" si="0"/>
        <v>8</v>
      </c>
      <c r="B27" s="261" t="str">
        <f>BORDRO!B12</f>
        <v>ŞÜKRİYE CEYHAN BEZCİ</v>
      </c>
      <c r="C27" s="268" t="s">
        <v>254</v>
      </c>
      <c r="D27" s="251"/>
      <c r="E27" s="252">
        <f>BORDRO!H12</f>
        <v>323.51390219035244</v>
      </c>
      <c r="F27" s="45"/>
    </row>
    <row r="28" spans="1:7" ht="15" customHeight="1">
      <c r="A28" s="248">
        <f t="shared" si="0"/>
        <v>9</v>
      </c>
      <c r="B28" s="261" t="str">
        <f>BORDRO!B13</f>
        <v>FATMA AYTEKİN</v>
      </c>
      <c r="C28" s="268" t="s">
        <v>254</v>
      </c>
      <c r="D28" s="251"/>
      <c r="E28" s="252">
        <f>BORDRO!H13</f>
        <v>129.82329689511852</v>
      </c>
      <c r="F28" s="45"/>
    </row>
    <row r="29" spans="1:7" ht="15" customHeight="1">
      <c r="A29" s="248">
        <f t="shared" si="0"/>
        <v>10</v>
      </c>
      <c r="B29" s="261" t="str">
        <f>BORDRO!B14</f>
        <v>GÜLEN AĞRAP</v>
      </c>
      <c r="C29" s="268" t="s">
        <v>254</v>
      </c>
      <c r="D29" s="251"/>
      <c r="E29" s="252">
        <f>BORDRO!H14</f>
        <v>64.497899913918104</v>
      </c>
      <c r="F29" s="45"/>
    </row>
    <row r="30" spans="1:7" ht="15" customHeight="1">
      <c r="A30" s="248">
        <f t="shared" si="0"/>
        <v>11</v>
      </c>
      <c r="B30" s="261" t="e">
        <f>BORDRO!#REF!</f>
        <v>#REF!</v>
      </c>
      <c r="C30" s="268" t="s">
        <v>254</v>
      </c>
      <c r="D30" s="251"/>
      <c r="E30" s="252" t="e">
        <f>BORDRO!#REF!</f>
        <v>#REF!</v>
      </c>
      <c r="F30" s="45"/>
    </row>
    <row r="31" spans="1:7" ht="15" customHeight="1">
      <c r="A31" s="248">
        <f t="shared" si="0"/>
        <v>12</v>
      </c>
      <c r="B31" s="261" t="e">
        <f>BORDRO!#REF!</f>
        <v>#REF!</v>
      </c>
      <c r="C31" s="268" t="s">
        <v>254</v>
      </c>
      <c r="D31" s="251"/>
      <c r="E31" s="252" t="e">
        <f>BORDRO!#REF!</f>
        <v>#REF!</v>
      </c>
      <c r="F31" s="45"/>
    </row>
    <row r="32" spans="1:7" ht="15" customHeight="1">
      <c r="A32" s="248">
        <f t="shared" si="0"/>
        <v>13</v>
      </c>
      <c r="B32" s="261" t="e">
        <f>BORDRO!#REF!</f>
        <v>#REF!</v>
      </c>
      <c r="C32" s="268" t="s">
        <v>254</v>
      </c>
      <c r="D32" s="251"/>
      <c r="E32" s="252" t="e">
        <f>BORDRO!#REF!</f>
        <v>#REF!</v>
      </c>
      <c r="F32" s="45"/>
    </row>
    <row r="33" spans="1:6" ht="15" customHeight="1">
      <c r="A33" s="248"/>
      <c r="B33" s="261"/>
      <c r="C33" s="268"/>
      <c r="D33" s="251"/>
      <c r="E33" s="252"/>
      <c r="F33" s="45"/>
    </row>
    <row r="34" spans="1:6" ht="15" customHeight="1">
      <c r="A34" s="248"/>
      <c r="B34" s="261"/>
      <c r="C34" s="268"/>
      <c r="D34" s="251"/>
      <c r="E34" s="252"/>
      <c r="F34" s="45"/>
    </row>
    <row r="35" spans="1:6" ht="15" customHeight="1">
      <c r="A35" s="248"/>
      <c r="B35" s="261"/>
      <c r="C35" s="268"/>
      <c r="D35" s="251"/>
      <c r="E35" s="252"/>
      <c r="F35" s="45"/>
    </row>
    <row r="36" spans="1:6" ht="15" customHeight="1">
      <c r="A36" s="248"/>
      <c r="B36" s="261"/>
      <c r="C36" s="268"/>
      <c r="D36" s="251"/>
      <c r="E36" s="252"/>
      <c r="F36" s="45"/>
    </row>
    <row r="37" spans="1:6" ht="15" customHeight="1">
      <c r="A37" s="248"/>
      <c r="B37" s="261"/>
      <c r="C37" s="268"/>
      <c r="D37" s="251"/>
      <c r="E37" s="252"/>
      <c r="F37" s="45"/>
    </row>
    <row r="38" spans="1:6" ht="15" customHeight="1">
      <c r="A38" s="248"/>
      <c r="B38" s="261"/>
      <c r="C38" s="268"/>
      <c r="D38" s="251"/>
      <c r="E38" s="252"/>
      <c r="F38" s="45"/>
    </row>
    <row r="39" spans="1:6" ht="15" customHeight="1">
      <c r="A39" s="248"/>
      <c r="B39" s="261"/>
      <c r="C39" s="268"/>
      <c r="D39" s="251"/>
      <c r="E39" s="252"/>
      <c r="F39" s="45"/>
    </row>
    <row r="40" spans="1:6" ht="15" customHeight="1">
      <c r="A40" s="248"/>
      <c r="B40" s="261"/>
      <c r="C40" s="268"/>
      <c r="D40" s="251"/>
      <c r="E40" s="252"/>
      <c r="F40" s="45"/>
    </row>
    <row r="41" spans="1:6" ht="21.75" customHeight="1">
      <c r="A41" s="509" t="s">
        <v>261</v>
      </c>
      <c r="B41" s="510"/>
      <c r="C41" s="510"/>
      <c r="D41" s="511"/>
      <c r="E41" s="254" t="e">
        <f>SUM(E20:E40)</f>
        <v>#REF!</v>
      </c>
      <c r="F41" s="45"/>
    </row>
    <row r="58" spans="1:5" ht="40.5" customHeight="1">
      <c r="A58" s="512" t="s">
        <v>255</v>
      </c>
      <c r="B58" s="513"/>
      <c r="C58" s="255" t="s">
        <v>256</v>
      </c>
      <c r="D58" s="256" t="s">
        <v>257</v>
      </c>
      <c r="E58" s="257"/>
    </row>
    <row r="59" spans="1:5" ht="36.75" customHeight="1">
      <c r="A59" s="258" t="s">
        <v>258</v>
      </c>
      <c r="B59" s="253"/>
      <c r="C59" s="259" t="s">
        <v>259</v>
      </c>
      <c r="D59" s="256" t="s">
        <v>260</v>
      </c>
      <c r="E59" s="260"/>
    </row>
  </sheetData>
  <mergeCells count="13">
    <mergeCell ref="B9:E9"/>
    <mergeCell ref="D17:E17"/>
    <mergeCell ref="A41:D41"/>
    <mergeCell ref="A58:B58"/>
    <mergeCell ref="C10:E10"/>
    <mergeCell ref="A13:E13"/>
    <mergeCell ref="A14:E14"/>
    <mergeCell ref="D16:E16"/>
    <mergeCell ref="A1:E1"/>
    <mergeCell ref="A2:E2"/>
    <mergeCell ref="A3:E3"/>
    <mergeCell ref="A4:E4"/>
    <mergeCell ref="D6:E6"/>
  </mergeCells>
  <phoneticPr fontId="73" type="noConversion"/>
  <hyperlinks>
    <hyperlink ref="D58" r:id="rId1"/>
    <hyperlink ref="D59" r:id="rId2"/>
  </hyperlinks>
  <pageMargins left="0.51181102362204722" right="0.11811023622047245" top="0.74803149606299213" bottom="0.74803149606299213" header="0.31496062992125984" footer="0.31496062992125984"/>
  <pageSetup paperSize="9" scale="78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topLeftCell="B7" workbookViewId="0">
      <selection activeCell="G32" sqref="G32"/>
    </sheetView>
  </sheetViews>
  <sheetFormatPr defaultRowHeight="15"/>
  <cols>
    <col min="2" max="2" width="37" customWidth="1"/>
    <col min="3" max="3" width="20.140625" customWidth="1"/>
    <col min="4" max="4" width="21.140625" customWidth="1"/>
    <col min="5" max="5" width="26.5703125" customWidth="1"/>
    <col min="6" max="6" width="22.28515625" customWidth="1"/>
    <col min="7" max="7" width="22.140625" customWidth="1"/>
  </cols>
  <sheetData>
    <row r="3" spans="1:7">
      <c r="B3" s="376" t="s">
        <v>321</v>
      </c>
      <c r="C3" s="376"/>
      <c r="D3" s="376"/>
      <c r="E3" s="376"/>
      <c r="F3" s="376"/>
      <c r="G3" s="376"/>
    </row>
    <row r="6" spans="1:7" ht="15.75">
      <c r="A6" s="329"/>
      <c r="B6" s="329" t="s">
        <v>312</v>
      </c>
      <c r="C6" s="330">
        <v>52810.16</v>
      </c>
      <c r="D6" s="329"/>
      <c r="E6" s="329"/>
      <c r="F6" s="329" t="s">
        <v>322</v>
      </c>
      <c r="G6" s="329">
        <v>2019</v>
      </c>
    </row>
    <row r="7" spans="1:7" ht="15.75">
      <c r="A7" s="519" t="s">
        <v>313</v>
      </c>
      <c r="B7" s="519"/>
      <c r="C7" s="519"/>
      <c r="D7" s="519"/>
      <c r="E7" s="519"/>
      <c r="F7" s="519"/>
      <c r="G7" s="519"/>
    </row>
    <row r="8" spans="1:7" ht="15.75">
      <c r="A8" s="329"/>
      <c r="B8" s="331"/>
      <c r="C8" s="331"/>
      <c r="D8" s="331"/>
      <c r="E8" s="331"/>
      <c r="F8" s="331"/>
      <c r="G8" s="331"/>
    </row>
    <row r="9" spans="1:7" ht="15.75">
      <c r="A9" s="332" t="s">
        <v>18</v>
      </c>
      <c r="B9" s="520" t="s">
        <v>314</v>
      </c>
      <c r="C9" s="520" t="s">
        <v>83</v>
      </c>
      <c r="D9" s="332"/>
      <c r="E9" s="523" t="s">
        <v>315</v>
      </c>
      <c r="F9" s="523" t="s">
        <v>316</v>
      </c>
      <c r="G9" s="526" t="s">
        <v>5</v>
      </c>
    </row>
    <row r="10" spans="1:7" ht="15.75">
      <c r="A10" s="333" t="s">
        <v>41</v>
      </c>
      <c r="B10" s="521"/>
      <c r="C10" s="521"/>
      <c r="D10" s="332" t="s">
        <v>317</v>
      </c>
      <c r="E10" s="524"/>
      <c r="F10" s="524"/>
      <c r="G10" s="524"/>
    </row>
    <row r="11" spans="1:7" ht="15.75">
      <c r="A11" s="334"/>
      <c r="B11" s="522"/>
      <c r="C11" s="522"/>
      <c r="D11" s="334"/>
      <c r="E11" s="525"/>
      <c r="F11" s="525"/>
      <c r="G11" s="525"/>
    </row>
    <row r="12" spans="1:7" ht="15.75">
      <c r="A12" s="335">
        <v>1</v>
      </c>
      <c r="B12" s="336" t="s">
        <v>318</v>
      </c>
      <c r="C12" s="335">
        <v>2019</v>
      </c>
      <c r="D12" s="337">
        <v>899.38</v>
      </c>
      <c r="E12" s="337">
        <v>34607.18</v>
      </c>
      <c r="F12" s="338">
        <v>346.08</v>
      </c>
      <c r="G12" s="339">
        <f>SUM(D12:F12)</f>
        <v>35852.639999999999</v>
      </c>
    </row>
    <row r="13" spans="1:7" ht="15.75">
      <c r="A13" s="335">
        <v>2</v>
      </c>
      <c r="B13" s="336" t="s">
        <v>319</v>
      </c>
      <c r="C13" s="335">
        <v>2019</v>
      </c>
      <c r="D13" s="337"/>
      <c r="E13" s="337"/>
      <c r="F13" s="339"/>
      <c r="G13" s="339">
        <f t="shared" ref="G13" si="0">SUM(D13:F13)</f>
        <v>0</v>
      </c>
    </row>
    <row r="14" spans="1:7" ht="15.75">
      <c r="A14" s="335">
        <v>3</v>
      </c>
      <c r="B14" s="336" t="s">
        <v>320</v>
      </c>
      <c r="C14" s="335">
        <f>$C$12</f>
        <v>2019</v>
      </c>
      <c r="D14" s="335"/>
      <c r="E14" s="337">
        <v>16957.52</v>
      </c>
      <c r="F14" s="339"/>
      <c r="G14" s="339">
        <f>SUM(D14:F14)</f>
        <v>16957.52</v>
      </c>
    </row>
    <row r="15" spans="1:7" ht="15.75">
      <c r="A15" s="335"/>
      <c r="B15" s="336"/>
      <c r="C15" s="335"/>
      <c r="D15" s="335"/>
      <c r="E15" s="337"/>
      <c r="F15" s="339"/>
      <c r="G15" s="339"/>
    </row>
    <row r="16" spans="1:7" ht="15.75">
      <c r="A16" s="336"/>
      <c r="B16" s="336"/>
      <c r="C16" s="335"/>
      <c r="D16" s="335"/>
      <c r="E16" s="337"/>
      <c r="F16" s="339"/>
      <c r="G16" s="339"/>
    </row>
    <row r="17" spans="1:7" ht="15.75">
      <c r="A17" s="516" t="s">
        <v>5</v>
      </c>
      <c r="B17" s="517"/>
      <c r="C17" s="517"/>
      <c r="D17" s="340">
        <f>SUM(D12:D16)</f>
        <v>899.38</v>
      </c>
      <c r="E17" s="341">
        <f>SUM(E12:E14)</f>
        <v>51564.7</v>
      </c>
      <c r="F17" s="342">
        <f>SUM(F12:F16)</f>
        <v>346.08</v>
      </c>
      <c r="G17" s="342">
        <f>SUM(G12:G16)</f>
        <v>52810.16</v>
      </c>
    </row>
    <row r="18" spans="1:7" ht="15.75">
      <c r="A18" s="516" t="s">
        <v>78</v>
      </c>
      <c r="B18" s="517"/>
      <c r="C18" s="517"/>
      <c r="D18" s="517"/>
      <c r="E18" s="517"/>
      <c r="F18" s="518"/>
      <c r="G18" s="343"/>
    </row>
    <row r="19" spans="1:7" ht="15.75">
      <c r="A19" s="344"/>
      <c r="B19" s="344"/>
      <c r="C19" s="344"/>
      <c r="D19" s="344"/>
      <c r="E19" s="344"/>
      <c r="F19" s="344"/>
      <c r="G19" s="345"/>
    </row>
    <row r="24" spans="1:7">
      <c r="B24" t="s">
        <v>307</v>
      </c>
      <c r="D24" t="s">
        <v>323</v>
      </c>
      <c r="G24" t="s">
        <v>300</v>
      </c>
    </row>
    <row r="25" spans="1:7">
      <c r="B25" t="s">
        <v>97</v>
      </c>
      <c r="D25" t="s">
        <v>51</v>
      </c>
      <c r="G25" t="s">
        <v>20</v>
      </c>
    </row>
  </sheetData>
  <mergeCells count="9">
    <mergeCell ref="A17:C17"/>
    <mergeCell ref="A18:F18"/>
    <mergeCell ref="B3:G3"/>
    <mergeCell ref="A7:G7"/>
    <mergeCell ref="B9:B11"/>
    <mergeCell ref="C9:C11"/>
    <mergeCell ref="E9:E11"/>
    <mergeCell ref="F9:F11"/>
    <mergeCell ref="G9:G1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MALİYIL RAKAMLARI</vt:lpstr>
      <vt:lpstr>%70'LİK KAR DAĞITIM</vt:lpstr>
      <vt:lpstr>ÜTP DAĞIT.KOMİS.KARARI</vt:lpstr>
      <vt:lpstr>ÜTP BORDRO</vt:lpstr>
      <vt:lpstr>BORDRO</vt:lpstr>
      <vt:lpstr>USTA ÖĞRETİCİ BORDRO</vt:lpstr>
      <vt:lpstr>AYLIK MATRAHLAR</vt:lpstr>
      <vt:lpstr>BANKA LİSTESİ</vt:lpstr>
      <vt:lpstr>Sayfa1</vt:lpstr>
      <vt:lpstr>Sayfa2</vt:lpstr>
      <vt:lpstr>'%70''LİK KAR DAĞITIM'!Yazdırma_Alanı</vt:lpstr>
      <vt:lpstr>'BANKA LİSTESİ'!Yazdırma_Alanı</vt:lpstr>
      <vt:lpstr>BORDRO!Yazdırma_Alanı</vt:lpstr>
      <vt:lpstr>'MALİYIL RAKAMLARI'!Yazdırma_Alanı</vt:lpstr>
      <vt:lpstr>'USTA ÖĞRETİCİ BORDRO'!Yazdırma_Alanı</vt:lpstr>
      <vt:lpstr>'ÜTP BORDRO'!Yazdırma_Alanı</vt:lpstr>
      <vt:lpstr>'ÜTP DAĞIT.KOMİS.KARARI'!Yazdırma_Alanı</vt:lpstr>
    </vt:vector>
  </TitlesOfParts>
  <Company>ataeml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ofoz</dc:creator>
  <cp:lastModifiedBy>SAYMAN</cp:lastModifiedBy>
  <cp:lastPrinted>2020-01-13T07:50:32Z</cp:lastPrinted>
  <dcterms:created xsi:type="dcterms:W3CDTF">2006-01-05T06:11:29Z</dcterms:created>
  <dcterms:modified xsi:type="dcterms:W3CDTF">2021-01-06T10:36:56Z</dcterms:modified>
</cp:coreProperties>
</file>